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5" yWindow="118" windowWidth="9725" windowHeight="6222"/>
  </bookViews>
  <sheets>
    <sheet name="Template" sheetId="4" r:id="rId1"/>
    <sheet name="Example" sheetId="3" r:id="rId2"/>
  </sheets>
  <definedNames>
    <definedName name="_xlnm.Print_Area" localSheetId="1">Example!$A$1:$W$51</definedName>
    <definedName name="_xlnm.Print_Area" localSheetId="0">Template!$A$1:$W$51</definedName>
  </definedNames>
  <calcPr calcId="145621"/>
</workbook>
</file>

<file path=xl/calcChain.xml><?xml version="1.0" encoding="utf-8"?>
<calcChain xmlns="http://schemas.openxmlformats.org/spreadsheetml/2006/main">
  <c r="U44" i="4" l="1"/>
  <c r="U39" i="4"/>
  <c r="T39" i="4"/>
  <c r="S39" i="4"/>
  <c r="R39" i="4"/>
  <c r="R41" i="4" s="1"/>
  <c r="Q39" i="4"/>
  <c r="P39" i="4"/>
  <c r="O39" i="4"/>
  <c r="N39" i="4"/>
  <c r="M39" i="4"/>
  <c r="L39" i="4"/>
  <c r="K39" i="4"/>
  <c r="J39" i="4"/>
  <c r="I39" i="4"/>
  <c r="I46" i="4" s="1"/>
  <c r="G39" i="4"/>
  <c r="G46" i="4" s="1"/>
  <c r="F39" i="4"/>
  <c r="W38" i="4"/>
  <c r="H38" i="4"/>
  <c r="W37" i="4"/>
  <c r="H37" i="4"/>
  <c r="W36" i="4"/>
  <c r="H36" i="4"/>
  <c r="W35" i="4"/>
  <c r="H35" i="4"/>
  <c r="W34" i="4"/>
  <c r="H34" i="4"/>
  <c r="W33" i="4"/>
  <c r="H33" i="4"/>
  <c r="W32" i="4"/>
  <c r="H32" i="4"/>
  <c r="W31" i="4"/>
  <c r="H31" i="4"/>
  <c r="W30" i="4"/>
  <c r="H30" i="4"/>
  <c r="W29" i="4"/>
  <c r="H29" i="4"/>
  <c r="W28" i="4"/>
  <c r="H28" i="4"/>
  <c r="W27" i="4"/>
  <c r="H27" i="4"/>
  <c r="U26" i="4"/>
  <c r="A25" i="4"/>
  <c r="U23" i="4"/>
  <c r="U41" i="4" s="1"/>
  <c r="T23" i="4"/>
  <c r="S23" i="4"/>
  <c r="S41" i="4" s="1"/>
  <c r="R23" i="4"/>
  <c r="Q23" i="4"/>
  <c r="Q41" i="4" s="1"/>
  <c r="P23" i="4"/>
  <c r="O23" i="4"/>
  <c r="O41" i="4" s="1"/>
  <c r="N23" i="4"/>
  <c r="N41" i="4" s="1"/>
  <c r="M23" i="4"/>
  <c r="M41" i="4" s="1"/>
  <c r="L23" i="4"/>
  <c r="K23" i="4"/>
  <c r="K41" i="4" s="1"/>
  <c r="J23" i="4"/>
  <c r="J41" i="4" s="1"/>
  <c r="I23" i="4"/>
  <c r="I41" i="4" s="1"/>
  <c r="G23" i="4"/>
  <c r="G45" i="4" s="1"/>
  <c r="F23" i="4"/>
  <c r="W22" i="4"/>
  <c r="H22" i="4"/>
  <c r="W21" i="4"/>
  <c r="H21" i="4"/>
  <c r="W20" i="4"/>
  <c r="H20" i="4"/>
  <c r="W19" i="4"/>
  <c r="H19" i="4"/>
  <c r="W18" i="4"/>
  <c r="H18" i="4"/>
  <c r="W17" i="4"/>
  <c r="H17" i="4"/>
  <c r="W16" i="4"/>
  <c r="H16" i="4"/>
  <c r="W15" i="4"/>
  <c r="H15" i="4"/>
  <c r="H14" i="4"/>
  <c r="W14" i="4" s="1"/>
  <c r="H13" i="4"/>
  <c r="W13" i="4" s="1"/>
  <c r="H12" i="4"/>
  <c r="W12" i="4" s="1"/>
  <c r="H11" i="4"/>
  <c r="W11" i="4" s="1"/>
  <c r="H10" i="4"/>
  <c r="W10" i="4" s="1"/>
  <c r="H9" i="4"/>
  <c r="W9" i="4" s="1"/>
  <c r="H8" i="4"/>
  <c r="W8" i="4" s="1"/>
  <c r="W7" i="4"/>
  <c r="H7" i="4"/>
  <c r="W28" i="3"/>
  <c r="W29" i="3"/>
  <c r="W30" i="3"/>
  <c r="W31" i="3"/>
  <c r="W32" i="3"/>
  <c r="W33" i="3"/>
  <c r="H28" i="3"/>
  <c r="H29" i="3"/>
  <c r="H30" i="3"/>
  <c r="H31" i="3"/>
  <c r="H32" i="3"/>
  <c r="H33" i="3"/>
  <c r="H7" i="3"/>
  <c r="W7" i="3" s="1"/>
  <c r="U44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G39" i="3"/>
  <c r="G46" i="3" s="1"/>
  <c r="F39" i="3"/>
  <c r="W38" i="3"/>
  <c r="H38" i="3"/>
  <c r="H37" i="3"/>
  <c r="W37" i="3" s="1"/>
  <c r="H36" i="3"/>
  <c r="W36" i="3" s="1"/>
  <c r="H35" i="3"/>
  <c r="W35" i="3" s="1"/>
  <c r="H34" i="3"/>
  <c r="W34" i="3" s="1"/>
  <c r="H27" i="3"/>
  <c r="W27" i="3" s="1"/>
  <c r="U26" i="3"/>
  <c r="A25" i="3"/>
  <c r="U23" i="3"/>
  <c r="T23" i="3"/>
  <c r="S23" i="3"/>
  <c r="R23" i="3"/>
  <c r="R41" i="3" s="1"/>
  <c r="Q23" i="3"/>
  <c r="P23" i="3"/>
  <c r="O23" i="3"/>
  <c r="N23" i="3"/>
  <c r="N41" i="3" s="1"/>
  <c r="M23" i="3"/>
  <c r="L23" i="3"/>
  <c r="K23" i="3"/>
  <c r="J23" i="3"/>
  <c r="J41" i="3" s="1"/>
  <c r="I23" i="3"/>
  <c r="G23" i="3"/>
  <c r="F23" i="3"/>
  <c r="W22" i="3"/>
  <c r="H22" i="3"/>
  <c r="W21" i="3"/>
  <c r="H21" i="3"/>
  <c r="W20" i="3"/>
  <c r="H20" i="3"/>
  <c r="W19" i="3"/>
  <c r="H19" i="3"/>
  <c r="W18" i="3"/>
  <c r="H18" i="3"/>
  <c r="W17" i="3"/>
  <c r="H17" i="3"/>
  <c r="W16" i="3"/>
  <c r="H16" i="3"/>
  <c r="W15" i="3"/>
  <c r="H15" i="3"/>
  <c r="H14" i="3"/>
  <c r="W14" i="3" s="1"/>
  <c r="H13" i="3"/>
  <c r="W13" i="3" s="1"/>
  <c r="H12" i="3"/>
  <c r="W12" i="3" s="1"/>
  <c r="H11" i="3"/>
  <c r="W11" i="3" s="1"/>
  <c r="H10" i="3"/>
  <c r="W10" i="3" s="1"/>
  <c r="H9" i="3"/>
  <c r="W9" i="3" s="1"/>
  <c r="H8" i="3"/>
  <c r="W8" i="3" s="1"/>
  <c r="H39" i="4" l="1"/>
  <c r="W23" i="4"/>
  <c r="J46" i="4"/>
  <c r="K46" i="4" s="1"/>
  <c r="G48" i="4"/>
  <c r="W39" i="4"/>
  <c r="I50" i="4"/>
  <c r="I51" i="4" s="1"/>
  <c r="H23" i="4"/>
  <c r="G41" i="4"/>
  <c r="L41" i="4"/>
  <c r="P41" i="4"/>
  <c r="T41" i="4"/>
  <c r="I45" i="4"/>
  <c r="I48" i="4" s="1"/>
  <c r="H23" i="3"/>
  <c r="W23" i="3" s="1"/>
  <c r="I46" i="3"/>
  <c r="J46" i="3" s="1"/>
  <c r="G41" i="3"/>
  <c r="L41" i="3"/>
  <c r="P41" i="3"/>
  <c r="T41" i="3"/>
  <c r="H39" i="3"/>
  <c r="W39" i="3" s="1"/>
  <c r="I45" i="3"/>
  <c r="I41" i="3"/>
  <c r="K41" i="3"/>
  <c r="M41" i="3"/>
  <c r="O41" i="3"/>
  <c r="Q41" i="3"/>
  <c r="S41" i="3"/>
  <c r="U41" i="3"/>
  <c r="G45" i="3"/>
  <c r="G48" i="3" s="1"/>
  <c r="L46" i="4" l="1"/>
  <c r="J45" i="4"/>
  <c r="J50" i="4" s="1"/>
  <c r="J51" i="4" s="1"/>
  <c r="I48" i="3"/>
  <c r="J45" i="3"/>
  <c r="J50" i="3" s="1"/>
  <c r="J51" i="3" s="1"/>
  <c r="I50" i="3"/>
  <c r="I51" i="3" s="1"/>
  <c r="K46" i="3"/>
  <c r="J48" i="4" l="1"/>
  <c r="K45" i="4"/>
  <c r="M46" i="4"/>
  <c r="J48" i="3"/>
  <c r="K45" i="3"/>
  <c r="K50" i="3" s="1"/>
  <c r="K51" i="3" s="1"/>
  <c r="L46" i="3"/>
  <c r="N46" i="4" l="1"/>
  <c r="K48" i="4"/>
  <c r="L45" i="4"/>
  <c r="K50" i="4"/>
  <c r="K51" i="4" s="1"/>
  <c r="L45" i="3"/>
  <c r="L48" i="3" s="1"/>
  <c r="K48" i="3"/>
  <c r="M46" i="3"/>
  <c r="L48" i="4" l="1"/>
  <c r="M45" i="4"/>
  <c r="L50" i="4"/>
  <c r="L51" i="4" s="1"/>
  <c r="O46" i="4"/>
  <c r="L50" i="3"/>
  <c r="L51" i="3" s="1"/>
  <c r="M45" i="3"/>
  <c r="M48" i="3" s="1"/>
  <c r="M50" i="3"/>
  <c r="M51" i="3" s="1"/>
  <c r="N46" i="3"/>
  <c r="N45" i="3"/>
  <c r="M48" i="4" l="1"/>
  <c r="N45" i="4"/>
  <c r="M50" i="4"/>
  <c r="M51" i="4" s="1"/>
  <c r="P46" i="4"/>
  <c r="N48" i="3"/>
  <c r="O45" i="3"/>
  <c r="N50" i="3"/>
  <c r="N51" i="3" s="1"/>
  <c r="O46" i="3"/>
  <c r="Q46" i="4" l="1"/>
  <c r="O45" i="4"/>
  <c r="N48" i="4"/>
  <c r="N50" i="4"/>
  <c r="N51" i="4" s="1"/>
  <c r="O50" i="3"/>
  <c r="O51" i="3" s="1"/>
  <c r="P46" i="3"/>
  <c r="O48" i="3"/>
  <c r="P45" i="3"/>
  <c r="O48" i="4" l="1"/>
  <c r="P45" i="4"/>
  <c r="O50" i="4"/>
  <c r="O51" i="4" s="1"/>
  <c r="R46" i="4"/>
  <c r="P48" i="3"/>
  <c r="Q45" i="3"/>
  <c r="P50" i="3"/>
  <c r="P51" i="3" s="1"/>
  <c r="Q46" i="3"/>
  <c r="S46" i="4" l="1"/>
  <c r="P48" i="4"/>
  <c r="Q45" i="4"/>
  <c r="P50" i="4"/>
  <c r="P51" i="4" s="1"/>
  <c r="Q50" i="3"/>
  <c r="Q51" i="3" s="1"/>
  <c r="R46" i="3"/>
  <c r="Q48" i="3"/>
  <c r="R45" i="3"/>
  <c r="T46" i="4" l="1"/>
  <c r="Q48" i="4"/>
  <c r="R45" i="4"/>
  <c r="Q50" i="4"/>
  <c r="Q51" i="4" s="1"/>
  <c r="R48" i="3"/>
  <c r="S45" i="3"/>
  <c r="R50" i="3"/>
  <c r="R51" i="3" s="1"/>
  <c r="S46" i="3"/>
  <c r="R48" i="4" l="1"/>
  <c r="S45" i="4"/>
  <c r="R50" i="4"/>
  <c r="R51" i="4" s="1"/>
  <c r="U46" i="4"/>
  <c r="S50" i="3"/>
  <c r="S51" i="3" s="1"/>
  <c r="T46" i="3"/>
  <c r="S48" i="3"/>
  <c r="T45" i="3"/>
  <c r="S48" i="4" l="1"/>
  <c r="T45" i="4"/>
  <c r="S50" i="4"/>
  <c r="S51" i="4" s="1"/>
  <c r="T48" i="3"/>
  <c r="U45" i="3"/>
  <c r="T50" i="3"/>
  <c r="T51" i="3" s="1"/>
  <c r="U46" i="3"/>
  <c r="T48" i="4" l="1"/>
  <c r="U45" i="4"/>
  <c r="T50" i="4"/>
  <c r="T51" i="4" s="1"/>
  <c r="U50" i="3"/>
  <c r="U51" i="3" s="1"/>
  <c r="H51" i="3" s="1"/>
  <c r="U48" i="3"/>
  <c r="U48" i="4" l="1"/>
  <c r="U50" i="4"/>
  <c r="U51" i="4" s="1"/>
  <c r="H51" i="4" s="1"/>
</calcChain>
</file>

<file path=xl/comments1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comments2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sharedStrings.xml><?xml version="1.0" encoding="utf-8"?>
<sst xmlns="http://schemas.openxmlformats.org/spreadsheetml/2006/main" count="171" uniqueCount="63">
  <si>
    <t>Check</t>
  </si>
  <si>
    <t>Source of Funds</t>
  </si>
  <si>
    <t>Total Source of Funds</t>
  </si>
  <si>
    <t>Use of Funds</t>
  </si>
  <si>
    <t>Legal Fees</t>
  </si>
  <si>
    <t>Interest During Construction</t>
  </si>
  <si>
    <t>Total Use of Funds</t>
  </si>
  <si>
    <t>Cumulative Source of Funds</t>
  </si>
  <si>
    <t>Cumulative Use of Funds</t>
  </si>
  <si>
    <t>Line of Credit - Outstanding Balance</t>
  </si>
  <si>
    <t>Cash Flow Forecast</t>
  </si>
  <si>
    <t>Should = 0</t>
  </si>
  <si>
    <t>RACP Grant</t>
  </si>
  <si>
    <t>Financing:</t>
  </si>
  <si>
    <t>Architectural / Engineer Fee</t>
  </si>
  <si>
    <t>CDC Operating Budget</t>
  </si>
  <si>
    <t>USDA / Rural Development</t>
  </si>
  <si>
    <t>Infrastructure Development</t>
  </si>
  <si>
    <t>Rail Merger Fund</t>
  </si>
  <si>
    <t>Administrative Costs</t>
  </si>
  <si>
    <t>Finance / Accounting Fees</t>
  </si>
  <si>
    <t>Permits</t>
  </si>
  <si>
    <t>Construction Contingency</t>
  </si>
  <si>
    <t>Water &amp; Sewer Lines</t>
  </si>
  <si>
    <t>Water &amp; Sewer Contingency</t>
  </si>
  <si>
    <t>Construction Phase 1</t>
  </si>
  <si>
    <t>Construction Phase 3</t>
  </si>
  <si>
    <t>Construction Phase 2</t>
  </si>
  <si>
    <t>Profit from Land Sales</t>
  </si>
  <si>
    <t>ARC / USDA</t>
  </si>
  <si>
    <t>Undefined Funding Source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</si>
  <si>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</si>
  <si>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</si>
  <si>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</si>
  <si>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</si>
  <si>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</si>
  <si>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</si>
  <si>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</si>
  <si>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</si>
  <si>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</si>
  <si>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</si>
  <si>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</si>
  <si>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Project Name:</t>
  </si>
  <si>
    <t xml:space="preserve"> </t>
  </si>
  <si>
    <t>Date of Forecast:</t>
  </si>
  <si>
    <t>Revenue</t>
  </si>
  <si>
    <t>Forecasted Revenue</t>
  </si>
  <si>
    <t>RDA-300 Amounts</t>
  </si>
  <si>
    <t>Received to Date</t>
  </si>
  <si>
    <t>Balance</t>
  </si>
  <si>
    <t>Month 12</t>
  </si>
  <si>
    <t>Cumulated Remaining</t>
  </si>
  <si>
    <t>Expenditures</t>
  </si>
  <si>
    <t>Forecasted Expenditures</t>
  </si>
  <si>
    <t>RDA-301 Amounts</t>
  </si>
  <si>
    <t>Expended to Date</t>
  </si>
  <si>
    <t>Monthly Cash Flow</t>
  </si>
  <si>
    <t>Financing Forecast</t>
  </si>
  <si>
    <t>Cumulative Cash Flow</t>
  </si>
  <si>
    <t>Interest estimated at</t>
  </si>
  <si>
    <t>Total</t>
  </si>
  <si>
    <t>Project Name: Generic Business Park</t>
  </si>
  <si>
    <t>Date of Forecast: 4/12/16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</si>
</sst>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38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8">
    <xf numFmtId="38" fontId="0" fillId="0" borderId="0" xfId="0"/>
    <xf numFmtId="38" fontId="2" fillId="0" borderId="0" xfId="0" applyFont="1"/>
    <xf numFmtId="165" fontId="0" fillId="0" borderId="4" xfId="1" applyNumberFormat="1" applyFont="1" applyFill="1" applyBorder="1"/>
    <xf numFmtId="165" fontId="0" fillId="0" borderId="10" xfId="1" applyNumberFormat="1" applyFont="1" applyFill="1" applyBorder="1"/>
    <xf numFmtId="165" fontId="0" fillId="0" borderId="5" xfId="1" applyNumberFormat="1" applyFont="1" applyFill="1" applyBorder="1"/>
    <xf numFmtId="0" fontId="4" fillId="0" borderId="0" xfId="2" applyFont="1"/>
    <xf numFmtId="0" fontId="2" fillId="0" borderId="0" xfId="2"/>
    <xf numFmtId="0" fontId="5" fillId="0" borderId="0" xfId="2" applyFont="1" applyAlignment="1">
      <alignment horizontal="left"/>
    </xf>
    <xf numFmtId="0" fontId="5" fillId="0" borderId="0" xfId="2" quotePrefix="1" applyFont="1"/>
    <xf numFmtId="0" fontId="3" fillId="0" borderId="0" xfId="2" quotePrefix="1" applyFont="1"/>
    <xf numFmtId="0" fontId="2" fillId="0" borderId="0" xfId="2" applyFont="1"/>
    <xf numFmtId="0" fontId="5" fillId="0" borderId="0" xfId="2" applyFont="1"/>
    <xf numFmtId="0" fontId="2" fillId="0" borderId="0" xfId="2" applyFill="1"/>
    <xf numFmtId="0" fontId="1" fillId="0" borderId="0" xfId="2" applyFont="1"/>
    <xf numFmtId="0" fontId="1" fillId="4" borderId="20" xfId="2" applyFont="1" applyFill="1" applyBorder="1" applyAlignment="1">
      <alignment horizontal="center" wrapText="1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43" fontId="2" fillId="0" borderId="24" xfId="1" applyFont="1" applyBorder="1"/>
    <xf numFmtId="3" fontId="2" fillId="0" borderId="0" xfId="2" applyNumberFormat="1"/>
    <xf numFmtId="43" fontId="0" fillId="0" borderId="24" xfId="1" applyFont="1" applyBorder="1"/>
    <xf numFmtId="43" fontId="9" fillId="0" borderId="24" xfId="1" applyFont="1" applyBorder="1"/>
    <xf numFmtId="3" fontId="2" fillId="0" borderId="0" xfId="2" applyNumberFormat="1" applyFill="1"/>
    <xf numFmtId="0" fontId="2" fillId="0" borderId="33" xfId="2" applyBorder="1"/>
    <xf numFmtId="0" fontId="2" fillId="0" borderId="0" xfId="2" applyBorder="1"/>
    <xf numFmtId="164" fontId="10" fillId="0" borderId="0" xfId="2" applyNumberFormat="1" applyFont="1" applyAlignment="1">
      <alignment horizontal="left"/>
    </xf>
    <xf numFmtId="164" fontId="1" fillId="0" borderId="0" xfId="2" applyNumberFormat="1" applyFont="1" applyAlignment="1">
      <alignment horizontal="left"/>
    </xf>
    <xf numFmtId="10" fontId="9" fillId="0" borderId="0" xfId="2" quotePrefix="1" applyNumberFormat="1" applyFont="1" applyAlignment="1">
      <alignment horizontal="left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2" fillId="0" borderId="0" xfId="2" applyAlignment="1"/>
    <xf numFmtId="0" fontId="2" fillId="0" borderId="23" xfId="2" applyBorder="1" applyAlignment="1"/>
    <xf numFmtId="3" fontId="5" fillId="0" borderId="0" xfId="2" applyNumberFormat="1" applyFont="1" applyAlignment="1">
      <alignment horizontal="left"/>
    </xf>
    <xf numFmtId="3" fontId="1" fillId="4" borderId="21" xfId="2" applyNumberFormat="1" applyFont="1" applyFill="1" applyBorder="1" applyAlignment="1">
      <alignment horizontal="center"/>
    </xf>
    <xf numFmtId="3" fontId="0" fillId="0" borderId="25" xfId="1" applyNumberFormat="1" applyFont="1" applyBorder="1"/>
    <xf numFmtId="3" fontId="0" fillId="0" borderId="27" xfId="1" applyNumberFormat="1" applyFont="1" applyBorder="1"/>
    <xf numFmtId="3" fontId="1" fillId="4" borderId="31" xfId="1" applyNumberFormat="1" applyFont="1" applyFill="1" applyBorder="1"/>
    <xf numFmtId="3" fontId="2" fillId="0" borderId="0" xfId="2" applyNumberFormat="1" applyBorder="1"/>
    <xf numFmtId="3" fontId="0" fillId="0" borderId="38" xfId="1" applyNumberFormat="1" applyFont="1" applyBorder="1"/>
    <xf numFmtId="3" fontId="1" fillId="0" borderId="47" xfId="1" applyNumberFormat="1" applyFont="1" applyBorder="1"/>
    <xf numFmtId="3" fontId="7" fillId="2" borderId="19" xfId="2" applyNumberFormat="1" applyFont="1" applyFill="1" applyBorder="1" applyAlignment="1">
      <alignment horizontal="centerContinuous"/>
    </xf>
    <xf numFmtId="3" fontId="7" fillId="2" borderId="22" xfId="2" applyNumberFormat="1" applyFont="1" applyFill="1" applyBorder="1" applyAlignment="1">
      <alignment horizontal="center"/>
    </xf>
    <xf numFmtId="3" fontId="8" fillId="0" borderId="26" xfId="1" applyNumberFormat="1" applyFont="1" applyBorder="1"/>
    <xf numFmtId="3" fontId="8" fillId="0" borderId="29" xfId="1" applyNumberFormat="1" applyFont="1" applyBorder="1"/>
    <xf numFmtId="3" fontId="7" fillId="0" borderId="32" xfId="1" applyNumberFormat="1" applyFont="1" applyBorder="1"/>
    <xf numFmtId="3" fontId="7" fillId="0" borderId="32" xfId="1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 wrapText="1"/>
    </xf>
    <xf numFmtId="3" fontId="0" fillId="0" borderId="2" xfId="1" applyNumberFormat="1" applyFont="1" applyBorder="1"/>
    <xf numFmtId="3" fontId="0" fillId="0" borderId="6" xfId="1" applyNumberFormat="1" applyFont="1" applyBorder="1"/>
    <xf numFmtId="3" fontId="1" fillId="4" borderId="9" xfId="1" applyNumberFormat="1" applyFont="1" applyFill="1" applyBorder="1"/>
    <xf numFmtId="3" fontId="0" fillId="0" borderId="11" xfId="1" applyNumberFormat="1" applyFont="1" applyBorder="1"/>
    <xf numFmtId="3" fontId="0" fillId="0" borderId="28" xfId="1" applyNumberFormat="1" applyFont="1" applyBorder="1"/>
    <xf numFmtId="3" fontId="0" fillId="0" borderId="30" xfId="1" applyNumberFormat="1" applyFont="1" applyBorder="1"/>
    <xf numFmtId="3" fontId="0" fillId="0" borderId="0" xfId="1" applyNumberFormat="1" applyFont="1"/>
    <xf numFmtId="3" fontId="1" fillId="4" borderId="46" xfId="2" applyNumberFormat="1" applyFont="1" applyFill="1" applyBorder="1" applyAlignment="1">
      <alignment horizontal="center"/>
    </xf>
    <xf numFmtId="3" fontId="2" fillId="0" borderId="0" xfId="2" applyNumberFormat="1" applyAlignment="1">
      <alignment horizontal="left"/>
    </xf>
    <xf numFmtId="3" fontId="0" fillId="0" borderId="0" xfId="3" applyNumberFormat="1" applyFont="1"/>
    <xf numFmtId="3" fontId="2" fillId="3" borderId="13" xfId="2" applyNumberFormat="1" applyFill="1" applyBorder="1" applyAlignment="1">
      <alignment horizontal="centerContinuous"/>
    </xf>
    <xf numFmtId="3" fontId="1" fillId="3" borderId="13" xfId="2" applyNumberFormat="1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" fontId="1" fillId="3" borderId="18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/>
    </xf>
    <xf numFmtId="3" fontId="1" fillId="4" borderId="21" xfId="2" applyNumberFormat="1" applyFont="1" applyFill="1" applyBorder="1" applyAlignment="1">
      <alignment horizontal="center" wrapText="1"/>
    </xf>
    <xf numFmtId="3" fontId="0" fillId="0" borderId="14" xfId="1" applyNumberFormat="1" applyFont="1" applyBorder="1"/>
    <xf numFmtId="3" fontId="0" fillId="0" borderId="15" xfId="1" applyNumberFormat="1" applyFont="1" applyBorder="1"/>
    <xf numFmtId="3" fontId="1" fillId="4" borderId="7" xfId="1" applyNumberFormat="1" applyFont="1" applyFill="1" applyBorder="1"/>
    <xf numFmtId="3" fontId="1" fillId="4" borderId="8" xfId="1" applyNumberFormat="1" applyFont="1" applyFill="1" applyBorder="1"/>
    <xf numFmtId="3" fontId="2" fillId="0" borderId="34" xfId="2" applyNumberFormat="1" applyBorder="1"/>
    <xf numFmtId="3" fontId="2" fillId="0" borderId="35" xfId="2" applyNumberFormat="1" applyBorder="1"/>
    <xf numFmtId="3" fontId="0" fillId="0" borderId="12" xfId="1" applyNumberFormat="1" applyFont="1" applyBorder="1"/>
    <xf numFmtId="3" fontId="0" fillId="0" borderId="48" xfId="1" applyNumberFormat="1" applyFont="1" applyBorder="1"/>
    <xf numFmtId="3" fontId="0" fillId="0" borderId="36" xfId="1" applyNumberFormat="1" applyFont="1" applyBorder="1"/>
    <xf numFmtId="3" fontId="0" fillId="0" borderId="37" xfId="1" applyNumberFormat="1" applyFont="1" applyBorder="1"/>
    <xf numFmtId="3" fontId="1" fillId="3" borderId="17" xfId="2" applyNumberFormat="1" applyFont="1" applyFill="1" applyBorder="1" applyAlignment="1">
      <alignment horizontal="center"/>
    </xf>
    <xf numFmtId="3" fontId="1" fillId="4" borderId="20" xfId="2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40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1" xfId="1" applyNumberFormat="1" applyFont="1" applyFill="1" applyBorder="1" applyAlignment="1">
      <alignment horizontal="center"/>
    </xf>
    <xf numFmtId="3" fontId="2" fillId="0" borderId="42" xfId="1" applyNumberFormat="1" applyFont="1" applyFill="1" applyBorder="1" applyAlignment="1">
      <alignment horizontal="center"/>
    </xf>
    <xf numFmtId="3" fontId="2" fillId="0" borderId="43" xfId="1" applyNumberFormat="1" applyFont="1" applyFill="1" applyBorder="1" applyAlignment="1">
      <alignment horizontal="center"/>
    </xf>
    <xf numFmtId="3" fontId="2" fillId="0" borderId="44" xfId="1" applyNumberFormat="1" applyFont="1" applyFill="1" applyBorder="1" applyAlignment="1">
      <alignment horizontal="center"/>
    </xf>
    <xf numFmtId="3" fontId="2" fillId="0" borderId="45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3" fontId="7" fillId="5" borderId="19" xfId="2" applyNumberFormat="1" applyFont="1" applyFill="1" applyBorder="1" applyAlignment="1">
      <alignment horizontal="centerContinuous"/>
    </xf>
    <xf numFmtId="3" fontId="7" fillId="5" borderId="22" xfId="2" applyNumberFormat="1" applyFont="1" applyFill="1" applyBorder="1" applyAlignment="1">
      <alignment horizontal="center"/>
    </xf>
    <xf numFmtId="0" fontId="1" fillId="6" borderId="20" xfId="2" applyFont="1" applyFill="1" applyBorder="1" applyAlignment="1">
      <alignment horizontal="center" wrapText="1"/>
    </xf>
    <xf numFmtId="3" fontId="1" fillId="6" borderId="1" xfId="2" applyNumberFormat="1" applyFont="1" applyFill="1" applyBorder="1" applyAlignment="1">
      <alignment horizontal="center" wrapText="1"/>
    </xf>
    <xf numFmtId="3" fontId="1" fillId="6" borderId="21" xfId="2" applyNumberFormat="1" applyFont="1" applyFill="1" applyBorder="1" applyAlignment="1">
      <alignment horizontal="center"/>
    </xf>
    <xf numFmtId="3" fontId="1" fillId="6" borderId="1" xfId="2" applyNumberFormat="1" applyFont="1" applyFill="1" applyBorder="1" applyAlignment="1">
      <alignment horizontal="center"/>
    </xf>
    <xf numFmtId="3" fontId="1" fillId="6" borderId="21" xfId="2" applyNumberFormat="1" applyFont="1" applyFill="1" applyBorder="1" applyAlignment="1">
      <alignment horizontal="center" wrapText="1"/>
    </xf>
    <xf numFmtId="3" fontId="1" fillId="6" borderId="31" xfId="1" applyNumberFormat="1" applyFont="1" applyFill="1" applyBorder="1"/>
    <xf numFmtId="3" fontId="1" fillId="6" borderId="9" xfId="1" applyNumberFormat="1" applyFont="1" applyFill="1" applyBorder="1"/>
    <xf numFmtId="3" fontId="1" fillId="6" borderId="7" xfId="1" applyNumberFormat="1" applyFont="1" applyFill="1" applyBorder="1"/>
    <xf numFmtId="3" fontId="1" fillId="6" borderId="8" xfId="1" applyNumberFormat="1" applyFont="1" applyFill="1" applyBorder="1"/>
    <xf numFmtId="3" fontId="1" fillId="6" borderId="20" xfId="2" applyNumberFormat="1" applyFont="1" applyFill="1" applyBorder="1" applyAlignment="1">
      <alignment horizontal="center"/>
    </xf>
    <xf numFmtId="3" fontId="1" fillId="6" borderId="46" xfId="2" applyNumberFormat="1" applyFont="1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1" fillId="3" borderId="17" xfId="2" applyFont="1" applyFill="1" applyBorder="1" applyAlignment="1">
      <alignment horizontal="center"/>
    </xf>
    <xf numFmtId="0" fontId="1" fillId="3" borderId="13" xfId="2" applyFont="1" applyFill="1" applyBorder="1" applyAlignment="1">
      <alignment horizontal="center"/>
    </xf>
    <xf numFmtId="0" fontId="1" fillId="3" borderId="18" xfId="2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8" fontId="0" fillId="0" borderId="0" xfId="0" applyAlignment="1">
      <alignment horizontal="left"/>
    </xf>
    <xf numFmtId="38" fontId="0" fillId="0" borderId="23" xfId="0" applyBorder="1" applyAlignment="1">
      <alignment horizontal="left"/>
    </xf>
    <xf numFmtId="0" fontId="6" fillId="0" borderId="0" xfId="2" applyFont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417428</xdr:colOff>
      <xdr:row>4</xdr:row>
      <xdr:rowOff>129989</xdr:rowOff>
    </xdr:from>
    <xdr:to>
      <xdr:col>22</xdr:col>
      <xdr:colOff>289817</xdr:colOff>
      <xdr:row>48</xdr:row>
      <xdr:rowOff>112929</xdr:rowOff>
    </xdr:to>
    <xdr:sp macro="" textlink="">
      <xdr:nvSpPr>
        <xdr:cNvPr id="2" name="TextBox 1"/>
        <xdr:cNvSpPr txBox="1"/>
      </xdr:nvSpPr>
      <xdr:spPr>
        <a:xfrm rot="1461896">
          <a:off x="605084" y="1025623"/>
          <a:ext cx="14339017" cy="7719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cene3d>
            <a:camera prst="orthographicFront">
              <a:rot lat="0" lon="0" rev="0"/>
            </a:camera>
            <a:lightRig rig="threePt" dir="t"/>
          </a:scene3d>
        </a:bodyPr>
        <a:lstStyle/>
        <a:p>
          <a:pPr algn="ctr"/>
          <a:r>
            <a:rPr lang="en-US" sz="25000">
              <a:ln>
                <a:noFill/>
              </a:ln>
              <a:solidFill>
                <a:schemeClr val="bg1">
                  <a:lumMod val="65000"/>
                  <a:alpha val="50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8.726562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8.726562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8.726562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8.726562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8.726562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8.726562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8.726562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8.726562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8.726562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8.726562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8.726562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8.726562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8.726562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8.726562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8.726562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8.726562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8.726562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8.726562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8.726562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8.726562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8.726562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8.726562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8.726562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8.726562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8.726562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8.726562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8.726562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8.726562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8.726562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8.726562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8.726562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8.726562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8.726562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8.726562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8.726562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8.726562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8.726562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8.726562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8.726562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8.726562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8.726562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8.726562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8.726562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8.726562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8.726562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8.726562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8.726562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8.726562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8.726562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8.726562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8.726562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8.726562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8.726562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8.726562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8.726562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8.726562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8.726562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8.726562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8.726562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8.726562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8.726562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8.726562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8.726562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8.7265625" style="6"/>
  </cols>
  <sheetData>
    <row r="1" spans="1:23" ht="23.1" x14ac:dyDescent="0.45">
      <c r="A1" s="5" t="s">
        <v>10</v>
      </c>
    </row>
    <row r="2" spans="1:23" ht="15.05" x14ac:dyDescent="0.3">
      <c r="B2" s="7" t="s">
        <v>42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44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8"/>
      <c r="L5" s="104" t="s">
        <v>46</v>
      </c>
      <c r="M5" s="104"/>
      <c r="N5" s="104"/>
      <c r="O5" s="104"/>
      <c r="P5" s="58"/>
      <c r="Q5" s="58"/>
      <c r="R5" s="58"/>
      <c r="S5" s="58"/>
      <c r="T5" s="58"/>
      <c r="U5" s="60"/>
      <c r="V5" s="12"/>
      <c r="W5" s="39" t="s">
        <v>0</v>
      </c>
    </row>
    <row r="6" spans="1:23" ht="25.8" x14ac:dyDescent="0.25">
      <c r="A6" s="13" t="s">
        <v>1</v>
      </c>
      <c r="F6" s="14" t="s">
        <v>47</v>
      </c>
      <c r="G6" s="46" t="s">
        <v>48</v>
      </c>
      <c r="H6" s="32" t="s">
        <v>49</v>
      </c>
      <c r="I6" s="61" t="s">
        <v>31</v>
      </c>
      <c r="J6" s="61" t="s">
        <v>32</v>
      </c>
      <c r="K6" s="61" t="s">
        <v>33</v>
      </c>
      <c r="L6" s="61" t="s">
        <v>34</v>
      </c>
      <c r="M6" s="61" t="s">
        <v>35</v>
      </c>
      <c r="N6" s="61" t="s">
        <v>36</v>
      </c>
      <c r="O6" s="61" t="s">
        <v>37</v>
      </c>
      <c r="P6" s="61" t="s">
        <v>38</v>
      </c>
      <c r="Q6" s="61" t="s">
        <v>39</v>
      </c>
      <c r="R6" s="61" t="s">
        <v>40</v>
      </c>
      <c r="S6" s="61" t="s">
        <v>41</v>
      </c>
      <c r="T6" s="61" t="s">
        <v>50</v>
      </c>
      <c r="U6" s="62" t="s">
        <v>51</v>
      </c>
      <c r="W6" s="40" t="s">
        <v>11</v>
      </c>
    </row>
    <row r="7" spans="1:23" x14ac:dyDescent="0.25">
      <c r="B7" s="99" t="s">
        <v>12</v>
      </c>
      <c r="C7" s="99"/>
      <c r="D7" s="99"/>
      <c r="E7" s="100"/>
      <c r="F7" s="2"/>
      <c r="G7" s="47"/>
      <c r="H7" s="33" t="str">
        <f>IF(F7,F7-G7,"")</f>
        <v/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/>
      <c r="T7" s="47"/>
      <c r="U7" s="33"/>
      <c r="V7" s="18"/>
      <c r="W7" s="41" t="str">
        <f>IF(F7,SUM(I7:U7)-H7,"")</f>
        <v/>
      </c>
    </row>
    <row r="8" spans="1:23" x14ac:dyDescent="0.25">
      <c r="B8" s="99"/>
      <c r="C8" s="99"/>
      <c r="D8" s="99"/>
      <c r="E8" s="100"/>
      <c r="F8" s="3"/>
      <c r="G8" s="48"/>
      <c r="H8" s="34" t="str">
        <f t="shared" ref="H8:H22" si="0">IF(F8,F8-G8,"")</f>
        <v/>
      </c>
      <c r="I8" s="64"/>
      <c r="J8" s="64"/>
      <c r="K8" s="48"/>
      <c r="L8" s="48"/>
      <c r="M8" s="48"/>
      <c r="N8" s="48"/>
      <c r="O8" s="48"/>
      <c r="P8" s="48"/>
      <c r="Q8" s="64"/>
      <c r="R8" s="64"/>
      <c r="S8" s="64"/>
      <c r="T8" s="64"/>
      <c r="U8" s="34"/>
      <c r="V8" s="18"/>
      <c r="W8" s="41" t="str">
        <f t="shared" ref="W8:W22" si="1">IF(F8,SUM(I8:U8)-H8,"")</f>
        <v/>
      </c>
    </row>
    <row r="9" spans="1:23" x14ac:dyDescent="0.25">
      <c r="B9" s="99"/>
      <c r="C9" s="99"/>
      <c r="D9" s="99"/>
      <c r="E9" s="100"/>
      <c r="F9" s="4"/>
      <c r="G9" s="48"/>
      <c r="H9" s="34" t="str">
        <f t="shared" si="0"/>
        <v/>
      </c>
      <c r="I9" s="64"/>
      <c r="J9" s="64"/>
      <c r="K9" s="48"/>
      <c r="L9" s="48"/>
      <c r="M9" s="48"/>
      <c r="N9" s="48"/>
      <c r="O9" s="48"/>
      <c r="P9" s="48"/>
      <c r="Q9" s="64"/>
      <c r="R9" s="64"/>
      <c r="S9" s="64"/>
      <c r="T9" s="64"/>
      <c r="U9" s="34"/>
      <c r="V9" s="18"/>
      <c r="W9" s="41" t="str">
        <f t="shared" si="1"/>
        <v/>
      </c>
    </row>
    <row r="10" spans="1:23" x14ac:dyDescent="0.25">
      <c r="B10" s="99"/>
      <c r="C10" s="99"/>
      <c r="D10" s="99"/>
      <c r="E10" s="100"/>
      <c r="F10" s="4"/>
      <c r="G10" s="48"/>
      <c r="H10" s="34" t="str">
        <f t="shared" si="0"/>
        <v/>
      </c>
      <c r="I10" s="64"/>
      <c r="J10" s="64"/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 t="str">
        <f t="shared" si="1"/>
        <v/>
      </c>
    </row>
    <row r="11" spans="1:23" x14ac:dyDescent="0.25">
      <c r="B11" s="99"/>
      <c r="C11" s="99"/>
      <c r="D11" s="99"/>
      <c r="E11" s="100"/>
      <c r="F11" s="4"/>
      <c r="G11" s="48"/>
      <c r="H11" s="34" t="str">
        <f t="shared" si="0"/>
        <v/>
      </c>
      <c r="I11" s="64"/>
      <c r="J11" s="64"/>
      <c r="K11" s="48"/>
      <c r="L11" s="48"/>
      <c r="M11" s="48"/>
      <c r="N11" s="48"/>
      <c r="O11" s="48"/>
      <c r="P11" s="48"/>
      <c r="Q11" s="64"/>
      <c r="R11" s="64"/>
      <c r="S11" s="64"/>
      <c r="T11" s="64"/>
      <c r="U11" s="34"/>
      <c r="V11" s="18"/>
      <c r="W11" s="41" t="str">
        <f t="shared" si="1"/>
        <v/>
      </c>
    </row>
    <row r="12" spans="1:23" x14ac:dyDescent="0.25">
      <c r="B12" s="99"/>
      <c r="C12" s="99"/>
      <c r="D12" s="99"/>
      <c r="E12" s="100"/>
      <c r="F12" s="4"/>
      <c r="G12" s="48"/>
      <c r="H12" s="34" t="str">
        <f t="shared" si="0"/>
        <v/>
      </c>
      <c r="I12" s="64"/>
      <c r="J12" s="64"/>
      <c r="K12" s="48"/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 t="str">
        <f t="shared" si="1"/>
        <v/>
      </c>
    </row>
    <row r="13" spans="1:23" x14ac:dyDescent="0.25">
      <c r="B13" s="99"/>
      <c r="C13" s="99"/>
      <c r="D13" s="99"/>
      <c r="E13" s="100"/>
      <c r="F13" s="4"/>
      <c r="G13" s="48"/>
      <c r="H13" s="34" t="str">
        <f t="shared" si="0"/>
        <v/>
      </c>
      <c r="I13" s="64"/>
      <c r="J13" s="64"/>
      <c r="K13" s="48"/>
      <c r="L13" s="48"/>
      <c r="M13" s="48"/>
      <c r="N13" s="48"/>
      <c r="O13" s="48"/>
      <c r="P13" s="48"/>
      <c r="Q13" s="64"/>
      <c r="R13" s="64"/>
      <c r="S13" s="64"/>
      <c r="T13" s="64"/>
      <c r="U13" s="34"/>
      <c r="V13" s="18"/>
      <c r="W13" s="41" t="str">
        <f t="shared" si="1"/>
        <v/>
      </c>
    </row>
    <row r="14" spans="1:23" x14ac:dyDescent="0.25">
      <c r="B14" s="99"/>
      <c r="C14" s="99"/>
      <c r="D14" s="99"/>
      <c r="E14" s="100"/>
      <c r="F14" s="4"/>
      <c r="G14" s="48"/>
      <c r="H14" s="34" t="str">
        <f t="shared" si="0"/>
        <v/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/>
      <c r="U14" s="34"/>
      <c r="V14" s="18"/>
      <c r="W14" s="41" t="str">
        <f t="shared" si="1"/>
        <v/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35">
        <f t="shared" ref="F23:U23" si="2">SUM(F7:F22)</f>
        <v>0</v>
      </c>
      <c r="G23" s="49">
        <f t="shared" si="2"/>
        <v>0</v>
      </c>
      <c r="H23" s="35">
        <f t="shared" si="2"/>
        <v>0</v>
      </c>
      <c r="I23" s="65">
        <f t="shared" si="2"/>
        <v>0</v>
      </c>
      <c r="J23" s="49">
        <f t="shared" si="2"/>
        <v>0</v>
      </c>
      <c r="K23" s="66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0</v>
      </c>
      <c r="O23" s="49">
        <f t="shared" si="2"/>
        <v>0</v>
      </c>
      <c r="P23" s="49">
        <f t="shared" si="2"/>
        <v>0</v>
      </c>
      <c r="Q23" s="49">
        <f>SUM(Q7:Q22)</f>
        <v>0</v>
      </c>
      <c r="R23" s="49">
        <f>SUM(R7:R22)</f>
        <v>0</v>
      </c>
      <c r="S23" s="49">
        <f>SUM(S7:S22)</f>
        <v>0</v>
      </c>
      <c r="T23" s="49">
        <f>SUM(T7:T22)</f>
        <v>0</v>
      </c>
      <c r="U23" s="35">
        <f t="shared" si="2"/>
        <v>0</v>
      </c>
      <c r="V23" s="21"/>
      <c r="W23" s="43" t="str">
        <f>IF(F23,SUM(I23:U23)-H23,"")</f>
        <v/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8"/>
      <c r="L25" s="104" t="s">
        <v>53</v>
      </c>
      <c r="M25" s="104"/>
      <c r="N25" s="104"/>
      <c r="O25" s="104"/>
      <c r="P25" s="58"/>
      <c r="Q25" s="58"/>
      <c r="R25" s="58"/>
      <c r="S25" s="58"/>
      <c r="T25" s="58"/>
      <c r="U25" s="60"/>
      <c r="V25" s="12"/>
      <c r="W25" s="39" t="s">
        <v>0</v>
      </c>
    </row>
    <row r="26" spans="1:23" ht="25.8" x14ac:dyDescent="0.25">
      <c r="A26" s="13" t="s">
        <v>3</v>
      </c>
      <c r="F26" s="14" t="s">
        <v>54</v>
      </c>
      <c r="G26" s="46" t="s">
        <v>55</v>
      </c>
      <c r="H26" s="32" t="s">
        <v>49</v>
      </c>
      <c r="I26" s="61" t="s">
        <v>31</v>
      </c>
      <c r="J26" s="61" t="s">
        <v>32</v>
      </c>
      <c r="K26" s="61" t="s">
        <v>33</v>
      </c>
      <c r="L26" s="61" t="s">
        <v>34</v>
      </c>
      <c r="M26" s="61" t="s">
        <v>35</v>
      </c>
      <c r="N26" s="61" t="s">
        <v>36</v>
      </c>
      <c r="O26" s="61" t="s">
        <v>37</v>
      </c>
      <c r="P26" s="61" t="s">
        <v>38</v>
      </c>
      <c r="Q26" s="61" t="s">
        <v>39</v>
      </c>
      <c r="R26" s="61" t="s">
        <v>40</v>
      </c>
      <c r="S26" s="61" t="s">
        <v>41</v>
      </c>
      <c r="T26" s="61" t="s">
        <v>50</v>
      </c>
      <c r="U26" s="62" t="str">
        <f>+U6</f>
        <v>Cumulated Remaining</v>
      </c>
      <c r="W26" s="40" t="s">
        <v>11</v>
      </c>
    </row>
    <row r="27" spans="1:23" x14ac:dyDescent="0.25">
      <c r="B27" s="105"/>
      <c r="C27" s="105"/>
      <c r="D27" s="105"/>
      <c r="E27" s="106"/>
      <c r="F27" s="4"/>
      <c r="G27" s="47"/>
      <c r="H27" s="34" t="str">
        <f t="shared" ref="H27:H38" si="3">IF(F27,F27-G27,"")</f>
        <v/>
      </c>
      <c r="I27" s="63"/>
      <c r="J27" s="63"/>
      <c r="K27" s="47"/>
      <c r="L27" s="47"/>
      <c r="M27" s="47"/>
      <c r="N27" s="47"/>
      <c r="O27" s="47"/>
      <c r="P27" s="47"/>
      <c r="Q27" s="64"/>
      <c r="R27" s="64"/>
      <c r="S27" s="64"/>
      <c r="T27" s="64"/>
      <c r="U27" s="34"/>
      <c r="V27" s="18"/>
      <c r="W27" s="41" t="str">
        <f>IF(F27,SUM(I27:U27)-H27,"")</f>
        <v/>
      </c>
    </row>
    <row r="28" spans="1:23" x14ac:dyDescent="0.25">
      <c r="B28"/>
      <c r="C28" s="15"/>
      <c r="D28" s="15"/>
      <c r="E28" s="16"/>
      <c r="F28" s="4"/>
      <c r="G28" s="50"/>
      <c r="H28" s="34" t="str">
        <f t="shared" si="3"/>
        <v/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/>
      <c r="V28" s="18"/>
      <c r="W28" s="41" t="str">
        <f t="shared" ref="W28:W33" si="4">IF(F28,SUM(I28:U28)-H28,"")</f>
        <v/>
      </c>
    </row>
    <row r="29" spans="1:23" x14ac:dyDescent="0.25">
      <c r="B29"/>
      <c r="C29" s="15"/>
      <c r="D29" s="15"/>
      <c r="E29" s="16"/>
      <c r="F29" s="4"/>
      <c r="G29" s="50"/>
      <c r="H29" s="34" t="str">
        <f t="shared" si="3"/>
        <v/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/>
      <c r="V29" s="18"/>
      <c r="W29" s="41" t="str">
        <f t="shared" si="4"/>
        <v/>
      </c>
    </row>
    <row r="30" spans="1:23" x14ac:dyDescent="0.25">
      <c r="B30"/>
      <c r="C30" s="15"/>
      <c r="D30" s="15"/>
      <c r="E30" s="16"/>
      <c r="F30" s="4"/>
      <c r="G30" s="50"/>
      <c r="H30" s="34" t="str">
        <f t="shared" si="3"/>
        <v/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/>
      <c r="V30" s="18"/>
      <c r="W30" s="41" t="str">
        <f t="shared" si="4"/>
        <v/>
      </c>
    </row>
    <row r="31" spans="1:23" x14ac:dyDescent="0.25">
      <c r="B31" s="1"/>
      <c r="C31" s="15"/>
      <c r="D31" s="15"/>
      <c r="E31" s="16"/>
      <c r="F31" s="4"/>
      <c r="G31" s="50"/>
      <c r="H31" s="34" t="str">
        <f t="shared" si="3"/>
        <v/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1"/>
      <c r="V31" s="18"/>
      <c r="W31" s="41" t="str">
        <f t="shared" si="4"/>
        <v/>
      </c>
    </row>
    <row r="32" spans="1:23" x14ac:dyDescent="0.25">
      <c r="B32" s="1"/>
      <c r="C32" s="15"/>
      <c r="D32" s="15"/>
      <c r="E32" s="16"/>
      <c r="F32" s="4"/>
      <c r="G32" s="50"/>
      <c r="H32" s="34" t="str">
        <f t="shared" si="3"/>
        <v/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 t="str">
        <f t="shared" si="4"/>
        <v/>
      </c>
    </row>
    <row r="33" spans="1:23" x14ac:dyDescent="0.25">
      <c r="B33"/>
      <c r="C33" s="15"/>
      <c r="D33" s="15"/>
      <c r="E33" s="16"/>
      <c r="F33" s="4"/>
      <c r="G33" s="50"/>
      <c r="H33" s="34" t="str">
        <f t="shared" si="3"/>
        <v/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/>
      <c r="V33" s="18"/>
      <c r="W33" s="41" t="str">
        <f t="shared" si="4"/>
        <v/>
      </c>
    </row>
    <row r="34" spans="1:23" x14ac:dyDescent="0.25">
      <c r="B34"/>
      <c r="C34" s="29"/>
      <c r="D34" s="29"/>
      <c r="E34" s="30"/>
      <c r="F34" s="4"/>
      <c r="G34" s="48"/>
      <c r="H34" s="34" t="str">
        <f t="shared" si="3"/>
        <v/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  <c r="V34" s="18"/>
      <c r="W34" s="41" t="str">
        <f>IF(F34,SUM(I34:U34)-H34,"")</f>
        <v/>
      </c>
    </row>
    <row r="35" spans="1:23" ht="12.8" customHeight="1" x14ac:dyDescent="0.25">
      <c r="B35"/>
      <c r="C35" s="29"/>
      <c r="D35" s="29"/>
      <c r="E35" s="30"/>
      <c r="F35" s="4"/>
      <c r="G35" s="48"/>
      <c r="H35" s="34" t="str">
        <f t="shared" si="3"/>
        <v/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/>
      <c r="U35" s="34"/>
      <c r="V35" s="18"/>
      <c r="W35" s="41" t="str">
        <f>IF(F35,SUM(K35:U35)-H35,"")</f>
        <v/>
      </c>
    </row>
    <row r="36" spans="1:23" x14ac:dyDescent="0.25">
      <c r="B36"/>
      <c r="C36" s="29"/>
      <c r="D36" s="29"/>
      <c r="E36" s="30"/>
      <c r="F36" s="4"/>
      <c r="G36" s="48"/>
      <c r="H36" s="34" t="str">
        <f t="shared" si="3"/>
        <v/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/>
      <c r="V36" s="18"/>
      <c r="W36" s="41" t="str">
        <f>IF(F36,SUM(K36:U36)-H36,"")</f>
        <v/>
      </c>
    </row>
    <row r="37" spans="1:23" x14ac:dyDescent="0.25">
      <c r="B37"/>
      <c r="C37" s="29"/>
      <c r="D37" s="29"/>
      <c r="E37" s="30"/>
      <c r="F37" s="4"/>
      <c r="G37" s="51"/>
      <c r="H37" s="34" t="str">
        <f t="shared" si="3"/>
        <v/>
      </c>
      <c r="I37" s="72"/>
      <c r="J37" s="72"/>
      <c r="K37" s="51"/>
      <c r="L37" s="51"/>
      <c r="M37" s="51"/>
      <c r="N37" s="51"/>
      <c r="O37" s="51"/>
      <c r="P37" s="51"/>
      <c r="Q37" s="72"/>
      <c r="R37" s="72"/>
      <c r="S37" s="72"/>
      <c r="T37" s="72"/>
      <c r="U37" s="71"/>
      <c r="V37" s="18"/>
      <c r="W37" s="41" t="str">
        <f>IF(F37,SUM(K37:U37)-H37,"")</f>
        <v/>
      </c>
    </row>
    <row r="38" spans="1:23" ht="13.45" thickBot="1" x14ac:dyDescent="0.3">
      <c r="B38"/>
      <c r="C38" s="29"/>
      <c r="D38" s="29"/>
      <c r="E38" s="30"/>
      <c r="F38" s="4"/>
      <c r="G38" s="52"/>
      <c r="H38" s="37" t="str">
        <f t="shared" si="3"/>
        <v/>
      </c>
      <c r="I38" s="72"/>
      <c r="J38" s="72"/>
      <c r="K38" s="51"/>
      <c r="L38" s="51"/>
      <c r="M38" s="51"/>
      <c r="N38" s="51"/>
      <c r="O38" s="51"/>
      <c r="P38" s="51"/>
      <c r="Q38" s="72"/>
      <c r="R38" s="72"/>
      <c r="S38" s="72"/>
      <c r="T38" s="72"/>
      <c r="U38" s="71"/>
      <c r="V38" s="18"/>
      <c r="W38" s="42" t="str">
        <f>IF(F38,SUM(K38:U38)-H38,"")</f>
        <v/>
      </c>
    </row>
    <row r="39" spans="1:23" ht="14" thickTop="1" thickBot="1" x14ac:dyDescent="0.3">
      <c r="A39" s="13" t="s">
        <v>6</v>
      </c>
      <c r="F39" s="35">
        <f t="shared" ref="F39:T39" si="5">SUM(F27:F38)</f>
        <v>0</v>
      </c>
      <c r="G39" s="49">
        <f t="shared" si="5"/>
        <v>0</v>
      </c>
      <c r="H39" s="35">
        <f t="shared" si="5"/>
        <v>0</v>
      </c>
      <c r="I39" s="65">
        <f>SUM(I27:I38)</f>
        <v>0</v>
      </c>
      <c r="J39" s="49">
        <f>SUM(J27:J38)</f>
        <v>0</v>
      </c>
      <c r="K39" s="66">
        <f t="shared" si="5"/>
        <v>0</v>
      </c>
      <c r="L39" s="49">
        <f t="shared" si="5"/>
        <v>0</v>
      </c>
      <c r="M39" s="49">
        <f t="shared" si="5"/>
        <v>0</v>
      </c>
      <c r="N39" s="49">
        <f t="shared" si="5"/>
        <v>0</v>
      </c>
      <c r="O39" s="49">
        <f t="shared" si="5"/>
        <v>0</v>
      </c>
      <c r="P39" s="49">
        <f t="shared" si="5"/>
        <v>0</v>
      </c>
      <c r="Q39" s="49">
        <f t="shared" si="5"/>
        <v>0</v>
      </c>
      <c r="R39" s="49">
        <f t="shared" si="5"/>
        <v>0</v>
      </c>
      <c r="S39" s="49">
        <f t="shared" si="5"/>
        <v>0</v>
      </c>
      <c r="T39" s="49">
        <f t="shared" si="5"/>
        <v>0</v>
      </c>
      <c r="U39" s="35">
        <f>SUM(U27:U38)</f>
        <v>0</v>
      </c>
      <c r="V39" s="21"/>
      <c r="W39" s="44" t="str">
        <f>IF(F39,SUM(I39:U39)-H39,"")</f>
        <v/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0</v>
      </c>
      <c r="I41" s="53">
        <f t="shared" ref="I41:U41" si="6">I23-I39</f>
        <v>0</v>
      </c>
      <c r="J41" s="53">
        <f t="shared" si="6"/>
        <v>0</v>
      </c>
      <c r="K41" s="53">
        <f t="shared" si="6"/>
        <v>0</v>
      </c>
      <c r="L41" s="53">
        <f t="shared" si="6"/>
        <v>0</v>
      </c>
      <c r="M41" s="53">
        <f t="shared" si="6"/>
        <v>0</v>
      </c>
      <c r="N41" s="53">
        <f t="shared" si="6"/>
        <v>0</v>
      </c>
      <c r="O41" s="53">
        <f t="shared" si="6"/>
        <v>0</v>
      </c>
      <c r="P41" s="53">
        <f t="shared" si="6"/>
        <v>0</v>
      </c>
      <c r="Q41" s="53">
        <f t="shared" si="6"/>
        <v>0</v>
      </c>
      <c r="R41" s="53">
        <f t="shared" si="6"/>
        <v>0</v>
      </c>
      <c r="S41" s="53">
        <f t="shared" si="6"/>
        <v>0</v>
      </c>
      <c r="T41" s="53">
        <f t="shared" si="6"/>
        <v>0</v>
      </c>
      <c r="U41" s="53">
        <f t="shared" si="6"/>
        <v>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8"/>
      <c r="K43" s="58"/>
      <c r="L43" s="104" t="s">
        <v>57</v>
      </c>
      <c r="M43" s="104"/>
      <c r="N43" s="104"/>
      <c r="O43" s="104"/>
      <c r="P43" s="58"/>
      <c r="Q43" s="58"/>
      <c r="R43" s="58"/>
      <c r="S43" s="58"/>
      <c r="T43" s="58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74" t="s">
        <v>31</v>
      </c>
      <c r="J44" s="61" t="s">
        <v>32</v>
      </c>
      <c r="K44" s="61" t="s">
        <v>33</v>
      </c>
      <c r="L44" s="61" t="s">
        <v>34</v>
      </c>
      <c r="M44" s="61" t="s">
        <v>35</v>
      </c>
      <c r="N44" s="61" t="s">
        <v>36</v>
      </c>
      <c r="O44" s="61" t="s">
        <v>37</v>
      </c>
      <c r="P44" s="61" t="s">
        <v>38</v>
      </c>
      <c r="Q44" s="61" t="s">
        <v>39</v>
      </c>
      <c r="R44" s="61" t="s">
        <v>40</v>
      </c>
      <c r="S44" s="61" t="s">
        <v>41</v>
      </c>
      <c r="T44" s="61" t="s">
        <v>50</v>
      </c>
      <c r="U44" s="6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0</v>
      </c>
      <c r="I45" s="75">
        <f>+I23+G23</f>
        <v>0</v>
      </c>
      <c r="J45" s="76">
        <f t="shared" ref="J45:U45" si="7">+J23+I45</f>
        <v>0</v>
      </c>
      <c r="K45" s="76">
        <f t="shared" si="7"/>
        <v>0</v>
      </c>
      <c r="L45" s="76">
        <f t="shared" si="7"/>
        <v>0</v>
      </c>
      <c r="M45" s="76">
        <f t="shared" si="7"/>
        <v>0</v>
      </c>
      <c r="N45" s="76">
        <f t="shared" si="7"/>
        <v>0</v>
      </c>
      <c r="O45" s="76">
        <f t="shared" si="7"/>
        <v>0</v>
      </c>
      <c r="P45" s="76">
        <f t="shared" si="7"/>
        <v>0</v>
      </c>
      <c r="Q45" s="76">
        <f t="shared" si="7"/>
        <v>0</v>
      </c>
      <c r="R45" s="76">
        <f t="shared" si="7"/>
        <v>0</v>
      </c>
      <c r="S45" s="76">
        <f t="shared" si="7"/>
        <v>0</v>
      </c>
      <c r="T45" s="76">
        <f t="shared" si="7"/>
        <v>0</v>
      </c>
      <c r="U45" s="77">
        <f t="shared" si="7"/>
        <v>0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0</v>
      </c>
      <c r="I46" s="78">
        <f>+I39+G39</f>
        <v>0</v>
      </c>
      <c r="J46" s="79">
        <f t="shared" ref="J46:U46" si="8">+J39+I46</f>
        <v>0</v>
      </c>
      <c r="K46" s="79">
        <f t="shared" si="8"/>
        <v>0</v>
      </c>
      <c r="L46" s="79">
        <f t="shared" si="8"/>
        <v>0</v>
      </c>
      <c r="M46" s="79">
        <f t="shared" si="8"/>
        <v>0</v>
      </c>
      <c r="N46" s="79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79">
        <f t="shared" si="8"/>
        <v>0</v>
      </c>
      <c r="S46" s="79">
        <f t="shared" si="8"/>
        <v>0</v>
      </c>
      <c r="T46" s="79">
        <f t="shared" si="8"/>
        <v>0</v>
      </c>
      <c r="U46" s="80">
        <f t="shared" si="8"/>
        <v>0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0</v>
      </c>
      <c r="I48" s="53">
        <f>I45-I46</f>
        <v>0</v>
      </c>
      <c r="J48" s="53">
        <f>J45-J46</f>
        <v>0</v>
      </c>
      <c r="K48" s="53">
        <f>K45-K46</f>
        <v>0</v>
      </c>
      <c r="L48" s="53">
        <f>L45-L46</f>
        <v>0</v>
      </c>
      <c r="M48" s="53">
        <f t="shared" ref="M48:U48" si="9">M45-M46</f>
        <v>0</v>
      </c>
      <c r="N48" s="53">
        <f t="shared" si="9"/>
        <v>0</v>
      </c>
      <c r="O48" s="53">
        <f t="shared" si="9"/>
        <v>0</v>
      </c>
      <c r="P48" s="53">
        <f t="shared" si="9"/>
        <v>0</v>
      </c>
      <c r="Q48" s="53">
        <f t="shared" si="9"/>
        <v>0</v>
      </c>
      <c r="R48" s="53">
        <f t="shared" si="9"/>
        <v>0</v>
      </c>
      <c r="S48" s="53">
        <f t="shared" si="9"/>
        <v>0</v>
      </c>
      <c r="T48" s="53">
        <f t="shared" si="9"/>
        <v>0</v>
      </c>
      <c r="U48" s="53">
        <f t="shared" si="9"/>
        <v>0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0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0</v>
      </c>
      <c r="M50" s="82">
        <f t="shared" si="10"/>
        <v>0</v>
      </c>
      <c r="N50" s="82">
        <f t="shared" si="10"/>
        <v>0</v>
      </c>
      <c r="O50" s="82">
        <f t="shared" si="10"/>
        <v>0</v>
      </c>
      <c r="P50" s="82">
        <f t="shared" si="10"/>
        <v>0</v>
      </c>
      <c r="Q50" s="82">
        <f>IF(Q46&gt;Q45,Q46-Q45,0)</f>
        <v>0</v>
      </c>
      <c r="R50" s="82">
        <f>IF(R46&gt;R45,R46-R45,0)</f>
        <v>0</v>
      </c>
      <c r="S50" s="82">
        <f>IF(S46&gt;S45,S46-S45,0)</f>
        <v>0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54" t="s">
        <v>60</v>
      </c>
      <c r="H51" s="38">
        <f>SUM(K51:U51)</f>
        <v>0</v>
      </c>
      <c r="I51" s="78">
        <f t="shared" ref="I51:U51" si="11">+I50*$E51/12</f>
        <v>0</v>
      </c>
      <c r="J51" s="79">
        <f t="shared" si="11"/>
        <v>0</v>
      </c>
      <c r="K51" s="85">
        <f t="shared" si="11"/>
        <v>0</v>
      </c>
      <c r="L51" s="79">
        <f t="shared" si="11"/>
        <v>0</v>
      </c>
      <c r="M51" s="79">
        <f t="shared" si="11"/>
        <v>0</v>
      </c>
      <c r="N51" s="79">
        <f t="shared" si="11"/>
        <v>0</v>
      </c>
      <c r="O51" s="79">
        <f t="shared" si="11"/>
        <v>0</v>
      </c>
      <c r="P51" s="79">
        <f t="shared" si="11"/>
        <v>0</v>
      </c>
      <c r="Q51" s="79">
        <f>+Q50*$E51/12</f>
        <v>0</v>
      </c>
      <c r="R51" s="79">
        <f>+R50*$E51/12</f>
        <v>0</v>
      </c>
      <c r="S51" s="79">
        <f>+S50*$E51/12</f>
        <v>0</v>
      </c>
      <c r="T51" s="79">
        <f>+T50*$E51/12</f>
        <v>0</v>
      </c>
      <c r="U51" s="80">
        <f t="shared" si="11"/>
        <v>0</v>
      </c>
    </row>
  </sheetData>
  <mergeCells count="23">
    <mergeCell ref="B9:E9"/>
    <mergeCell ref="B3:F3"/>
    <mergeCell ref="F5:H5"/>
    <mergeCell ref="L5:O5"/>
    <mergeCell ref="B7:E7"/>
    <mergeCell ref="B8:E8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F25:H25"/>
    <mergeCell ref="L25:O25"/>
    <mergeCell ref="B27:E27"/>
    <mergeCell ref="L43:O43"/>
  </mergeCells>
  <pageMargins left="0.5" right="0.5" top="1" bottom="1" header="0.5" footer="0.5"/>
  <pageSetup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9.179687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9.179687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9.179687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9.179687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9.179687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9.179687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9.179687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9.179687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9.179687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9.179687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9.179687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9.179687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9.179687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9.179687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9.179687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9.179687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9.179687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9.179687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9.179687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9.179687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9.179687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9.179687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9.179687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9.179687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9.179687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9.179687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9.179687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9.179687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9.179687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9.179687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9.179687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9.179687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9.179687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9.179687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9.179687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9.179687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9.179687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9.179687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9.179687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9.179687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9.179687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9.179687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9.179687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9.179687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9.179687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9.179687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9.179687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9.179687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9.179687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9.179687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9.179687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9.179687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9.179687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9.179687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9.179687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9.179687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9.179687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9.179687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9.179687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9.179687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9.179687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9.179687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9.179687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9.1796875" style="6"/>
  </cols>
  <sheetData>
    <row r="1" spans="1:23" ht="23.1" x14ac:dyDescent="0.45">
      <c r="A1" s="5" t="s">
        <v>10</v>
      </c>
    </row>
    <row r="2" spans="1:23" ht="15.05" x14ac:dyDescent="0.3">
      <c r="B2" s="7" t="s">
        <v>61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62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9"/>
      <c r="L5" s="104" t="s">
        <v>46</v>
      </c>
      <c r="M5" s="104"/>
      <c r="N5" s="104"/>
      <c r="O5" s="104"/>
      <c r="P5" s="59"/>
      <c r="Q5" s="59"/>
      <c r="R5" s="59"/>
      <c r="S5" s="59"/>
      <c r="T5" s="59"/>
      <c r="U5" s="60"/>
      <c r="V5" s="12"/>
      <c r="W5" s="86" t="s">
        <v>0</v>
      </c>
    </row>
    <row r="6" spans="1:23" ht="25.8" x14ac:dyDescent="0.25">
      <c r="A6" s="13" t="s">
        <v>1</v>
      </c>
      <c r="F6" s="88" t="s">
        <v>47</v>
      </c>
      <c r="G6" s="89" t="s">
        <v>48</v>
      </c>
      <c r="H6" s="90" t="s">
        <v>49</v>
      </c>
      <c r="I6" s="91" t="s">
        <v>31</v>
      </c>
      <c r="J6" s="91" t="s">
        <v>32</v>
      </c>
      <c r="K6" s="91" t="s">
        <v>33</v>
      </c>
      <c r="L6" s="91" t="s">
        <v>34</v>
      </c>
      <c r="M6" s="91" t="s">
        <v>35</v>
      </c>
      <c r="N6" s="91" t="s">
        <v>36</v>
      </c>
      <c r="O6" s="91" t="s">
        <v>37</v>
      </c>
      <c r="P6" s="91" t="s">
        <v>38</v>
      </c>
      <c r="Q6" s="91" t="s">
        <v>39</v>
      </c>
      <c r="R6" s="91" t="s">
        <v>40</v>
      </c>
      <c r="S6" s="91" t="s">
        <v>41</v>
      </c>
      <c r="T6" s="91" t="s">
        <v>50</v>
      </c>
      <c r="U6" s="92" t="s">
        <v>51</v>
      </c>
      <c r="W6" s="87" t="s">
        <v>11</v>
      </c>
    </row>
    <row r="7" spans="1:23" x14ac:dyDescent="0.25">
      <c r="B7" s="99" t="s">
        <v>12</v>
      </c>
      <c r="C7" s="99"/>
      <c r="D7" s="99"/>
      <c r="E7" s="100"/>
      <c r="F7" s="2">
        <v>1875000</v>
      </c>
      <c r="G7" s="47"/>
      <c r="H7" s="33">
        <f>IF(F7,F7-G7,"")</f>
        <v>1875000</v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>
        <v>52083.333333333336</v>
      </c>
      <c r="T7" s="47">
        <v>835035</v>
      </c>
      <c r="U7" s="33">
        <v>987882</v>
      </c>
      <c r="V7" s="18"/>
      <c r="W7" s="41">
        <f>IF(F7,SUM(I7:U7)-H7,"")</f>
        <v>0.33333333348855376</v>
      </c>
    </row>
    <row r="8" spans="1:23" x14ac:dyDescent="0.25">
      <c r="B8" s="99" t="s">
        <v>15</v>
      </c>
      <c r="C8" s="99"/>
      <c r="D8" s="99"/>
      <c r="E8" s="100"/>
      <c r="F8" s="3">
        <v>500000</v>
      </c>
      <c r="G8" s="48">
        <v>220000</v>
      </c>
      <c r="H8" s="34">
        <f t="shared" ref="H8:H22" si="0">IF(F8,F8-G8,"")</f>
        <v>280000</v>
      </c>
      <c r="I8" s="64"/>
      <c r="J8" s="64"/>
      <c r="K8" s="48">
        <v>100000</v>
      </c>
      <c r="L8" s="48"/>
      <c r="M8" s="48"/>
      <c r="N8" s="48"/>
      <c r="O8" s="48"/>
      <c r="P8" s="48"/>
      <c r="Q8" s="64"/>
      <c r="R8" s="64"/>
      <c r="S8" s="64"/>
      <c r="T8" s="64">
        <v>80000</v>
      </c>
      <c r="U8" s="34">
        <v>100000</v>
      </c>
      <c r="V8" s="18"/>
      <c r="W8" s="41">
        <f t="shared" ref="W8:W22" si="1">IF(F8,SUM(I8:U8)-H8,"")</f>
        <v>0</v>
      </c>
    </row>
    <row r="9" spans="1:23" x14ac:dyDescent="0.25">
      <c r="B9" s="99" t="s">
        <v>28</v>
      </c>
      <c r="C9" s="99"/>
      <c r="D9" s="99"/>
      <c r="E9" s="100"/>
      <c r="F9" s="4">
        <v>6500000</v>
      </c>
      <c r="G9" s="48">
        <v>266409</v>
      </c>
      <c r="H9" s="34">
        <f t="shared" si="0"/>
        <v>6233591</v>
      </c>
      <c r="I9" s="64">
        <v>89915</v>
      </c>
      <c r="J9" s="64"/>
      <c r="K9" s="48">
        <v>397335</v>
      </c>
      <c r="L9" s="48"/>
      <c r="M9" s="48"/>
      <c r="N9" s="48"/>
      <c r="O9" s="48"/>
      <c r="P9" s="48"/>
      <c r="Q9" s="64"/>
      <c r="R9" s="64"/>
      <c r="S9" s="64"/>
      <c r="T9" s="64">
        <v>5746341</v>
      </c>
      <c r="U9" s="34"/>
      <c r="V9" s="18"/>
      <c r="W9" s="41">
        <f t="shared" si="1"/>
        <v>0</v>
      </c>
    </row>
    <row r="10" spans="1:23" x14ac:dyDescent="0.25">
      <c r="B10" s="99" t="s">
        <v>29</v>
      </c>
      <c r="C10" s="99"/>
      <c r="D10" s="99"/>
      <c r="E10" s="100"/>
      <c r="F10" s="4">
        <v>200000</v>
      </c>
      <c r="G10" s="48"/>
      <c r="H10" s="34">
        <f t="shared" si="0"/>
        <v>200000</v>
      </c>
      <c r="I10" s="64"/>
      <c r="J10" s="64">
        <v>200000</v>
      </c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>
        <f t="shared" si="1"/>
        <v>0</v>
      </c>
    </row>
    <row r="11" spans="1:23" x14ac:dyDescent="0.25">
      <c r="B11" s="99" t="s">
        <v>16</v>
      </c>
      <c r="C11" s="99"/>
      <c r="D11" s="99"/>
      <c r="E11" s="100"/>
      <c r="F11" s="4">
        <v>100000</v>
      </c>
      <c r="G11" s="48"/>
      <c r="H11" s="34">
        <f t="shared" si="0"/>
        <v>100000</v>
      </c>
      <c r="I11" s="64"/>
      <c r="J11" s="64"/>
      <c r="K11" s="48"/>
      <c r="L11" s="48"/>
      <c r="M11" s="48"/>
      <c r="N11" s="48">
        <v>100000</v>
      </c>
      <c r="O11" s="48"/>
      <c r="P11" s="48"/>
      <c r="Q11" s="64"/>
      <c r="R11" s="64"/>
      <c r="S11" s="64"/>
      <c r="T11" s="64"/>
      <c r="U11" s="34"/>
      <c r="V11" s="18"/>
      <c r="W11" s="41">
        <f t="shared" si="1"/>
        <v>0</v>
      </c>
    </row>
    <row r="12" spans="1:23" x14ac:dyDescent="0.25">
      <c r="B12" s="99" t="s">
        <v>17</v>
      </c>
      <c r="C12" s="99"/>
      <c r="D12" s="99"/>
      <c r="E12" s="100"/>
      <c r="F12" s="4">
        <v>1000000</v>
      </c>
      <c r="G12" s="48">
        <v>120000</v>
      </c>
      <c r="H12" s="34">
        <f t="shared" si="0"/>
        <v>880000</v>
      </c>
      <c r="I12" s="64">
        <v>300000</v>
      </c>
      <c r="J12" s="64">
        <v>300000</v>
      </c>
      <c r="K12" s="48">
        <v>280000</v>
      </c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>
        <f t="shared" si="1"/>
        <v>0</v>
      </c>
    </row>
    <row r="13" spans="1:23" x14ac:dyDescent="0.25">
      <c r="B13" s="99" t="s">
        <v>18</v>
      </c>
      <c r="C13" s="99"/>
      <c r="D13" s="99"/>
      <c r="E13" s="100"/>
      <c r="F13" s="4">
        <v>625000</v>
      </c>
      <c r="G13" s="48"/>
      <c r="H13" s="34">
        <f t="shared" si="0"/>
        <v>625000</v>
      </c>
      <c r="I13" s="64"/>
      <c r="J13" s="64"/>
      <c r="K13" s="48"/>
      <c r="L13" s="48"/>
      <c r="M13" s="48"/>
      <c r="N13" s="48">
        <v>625000</v>
      </c>
      <c r="O13" s="48"/>
      <c r="P13" s="48"/>
      <c r="Q13" s="64"/>
      <c r="R13" s="64"/>
      <c r="S13" s="64"/>
      <c r="T13" s="64"/>
      <c r="U13" s="34"/>
      <c r="V13" s="18"/>
      <c r="W13" s="41">
        <f t="shared" si="1"/>
        <v>0</v>
      </c>
    </row>
    <row r="14" spans="1:23" x14ac:dyDescent="0.25">
      <c r="B14" s="99" t="s">
        <v>30</v>
      </c>
      <c r="C14" s="99"/>
      <c r="D14" s="99"/>
      <c r="E14" s="100"/>
      <c r="F14" s="4">
        <v>200000</v>
      </c>
      <c r="G14" s="48"/>
      <c r="H14" s="34">
        <f t="shared" si="0"/>
        <v>200000</v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>
        <v>200000</v>
      </c>
      <c r="U14" s="34"/>
      <c r="V14" s="18"/>
      <c r="W14" s="41">
        <f t="shared" si="1"/>
        <v>0</v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93">
        <f t="shared" ref="F23:U23" si="2">SUM(F7:F22)</f>
        <v>11000000</v>
      </c>
      <c r="G23" s="94">
        <f t="shared" si="2"/>
        <v>606409</v>
      </c>
      <c r="H23" s="93">
        <f t="shared" si="2"/>
        <v>10393591</v>
      </c>
      <c r="I23" s="95">
        <f t="shared" si="2"/>
        <v>389915</v>
      </c>
      <c r="J23" s="94">
        <f t="shared" si="2"/>
        <v>500000</v>
      </c>
      <c r="K23" s="96">
        <f t="shared" si="2"/>
        <v>777335</v>
      </c>
      <c r="L23" s="94">
        <f t="shared" si="2"/>
        <v>0</v>
      </c>
      <c r="M23" s="94">
        <f t="shared" si="2"/>
        <v>0</v>
      </c>
      <c r="N23" s="94">
        <f t="shared" si="2"/>
        <v>725000</v>
      </c>
      <c r="O23" s="94">
        <f t="shared" si="2"/>
        <v>0</v>
      </c>
      <c r="P23" s="94">
        <f t="shared" si="2"/>
        <v>0</v>
      </c>
      <c r="Q23" s="94">
        <f>SUM(Q7:Q22)</f>
        <v>0</v>
      </c>
      <c r="R23" s="94">
        <f>SUM(R7:R22)</f>
        <v>0</v>
      </c>
      <c r="S23" s="94">
        <f>SUM(S7:S22)</f>
        <v>52083.333333333336</v>
      </c>
      <c r="T23" s="94">
        <f>SUM(T7:T22)</f>
        <v>6861376</v>
      </c>
      <c r="U23" s="93">
        <f t="shared" si="2"/>
        <v>1087882</v>
      </c>
      <c r="V23" s="21"/>
      <c r="W23" s="43">
        <f>IF(F23,SUM(I23:U23)-H23,"")</f>
        <v>0.33333333395421505</v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9"/>
      <c r="L25" s="104" t="s">
        <v>53</v>
      </c>
      <c r="M25" s="104"/>
      <c r="N25" s="104"/>
      <c r="O25" s="104"/>
      <c r="P25" s="59"/>
      <c r="Q25" s="59"/>
      <c r="R25" s="59"/>
      <c r="S25" s="59"/>
      <c r="T25" s="59"/>
      <c r="U25" s="60"/>
      <c r="V25" s="12"/>
      <c r="W25" s="86" t="s">
        <v>0</v>
      </c>
    </row>
    <row r="26" spans="1:23" ht="25.8" x14ac:dyDescent="0.25">
      <c r="A26" s="13" t="s">
        <v>3</v>
      </c>
      <c r="F26" s="88" t="s">
        <v>54</v>
      </c>
      <c r="G26" s="89" t="s">
        <v>55</v>
      </c>
      <c r="H26" s="90" t="s">
        <v>49</v>
      </c>
      <c r="I26" s="91" t="s">
        <v>31</v>
      </c>
      <c r="J26" s="91" t="s">
        <v>32</v>
      </c>
      <c r="K26" s="91" t="s">
        <v>33</v>
      </c>
      <c r="L26" s="91" t="s">
        <v>34</v>
      </c>
      <c r="M26" s="91" t="s">
        <v>35</v>
      </c>
      <c r="N26" s="91" t="s">
        <v>36</v>
      </c>
      <c r="O26" s="91" t="s">
        <v>37</v>
      </c>
      <c r="P26" s="91" t="s">
        <v>38</v>
      </c>
      <c r="Q26" s="91" t="s">
        <v>39</v>
      </c>
      <c r="R26" s="91" t="s">
        <v>40</v>
      </c>
      <c r="S26" s="91" t="s">
        <v>41</v>
      </c>
      <c r="T26" s="91" t="s">
        <v>50</v>
      </c>
      <c r="U26" s="92" t="str">
        <f>+U6</f>
        <v>Cumulated Remaining</v>
      </c>
      <c r="W26" s="87" t="s">
        <v>11</v>
      </c>
    </row>
    <row r="27" spans="1:23" x14ac:dyDescent="0.25">
      <c r="B27" s="105" t="s">
        <v>19</v>
      </c>
      <c r="C27" s="105"/>
      <c r="D27" s="105"/>
      <c r="E27" s="106"/>
      <c r="F27" s="4">
        <v>373669</v>
      </c>
      <c r="G27" s="47">
        <v>282017</v>
      </c>
      <c r="H27" s="34">
        <f t="shared" ref="H27:H38" si="3">IF(F27,F27-G27,"")</f>
        <v>91652</v>
      </c>
      <c r="I27" s="63">
        <v>3000</v>
      </c>
      <c r="J27" s="63">
        <v>3000</v>
      </c>
      <c r="K27" s="47">
        <v>3000</v>
      </c>
      <c r="L27" s="47">
        <v>3000</v>
      </c>
      <c r="M27" s="47">
        <v>3000</v>
      </c>
      <c r="N27" s="47">
        <v>3000</v>
      </c>
      <c r="O27" s="47">
        <v>3000</v>
      </c>
      <c r="P27" s="47">
        <v>3000</v>
      </c>
      <c r="Q27" s="64">
        <v>3000</v>
      </c>
      <c r="R27" s="64">
        <v>3000</v>
      </c>
      <c r="S27" s="64">
        <v>3000</v>
      </c>
      <c r="T27" s="64">
        <v>3000</v>
      </c>
      <c r="U27" s="34">
        <v>55652</v>
      </c>
      <c r="V27" s="18"/>
      <c r="W27" s="41">
        <f>IF(F27,SUM(I27:U27)-H27,"")</f>
        <v>0</v>
      </c>
    </row>
    <row r="28" spans="1:23" x14ac:dyDescent="0.25">
      <c r="B28" t="s">
        <v>4</v>
      </c>
      <c r="C28" s="27"/>
      <c r="D28" s="27"/>
      <c r="E28" s="28"/>
      <c r="F28" s="4">
        <v>373669</v>
      </c>
      <c r="G28" s="50">
        <v>125000</v>
      </c>
      <c r="H28" s="34">
        <f t="shared" si="3"/>
        <v>248669</v>
      </c>
      <c r="I28" s="69">
        <v>5000</v>
      </c>
      <c r="J28" s="69">
        <v>5000</v>
      </c>
      <c r="K28" s="69">
        <v>5000</v>
      </c>
      <c r="L28" s="69">
        <v>5000</v>
      </c>
      <c r="M28" s="69">
        <v>5000</v>
      </c>
      <c r="N28" s="69">
        <v>5000</v>
      </c>
      <c r="O28" s="69">
        <v>5000</v>
      </c>
      <c r="P28" s="69">
        <v>5000</v>
      </c>
      <c r="Q28" s="69">
        <v>5000</v>
      </c>
      <c r="R28" s="69">
        <v>5000</v>
      </c>
      <c r="S28" s="69">
        <v>5000</v>
      </c>
      <c r="T28" s="70">
        <v>5000</v>
      </c>
      <c r="U28" s="71">
        <v>188669</v>
      </c>
      <c r="V28" s="18"/>
      <c r="W28" s="41">
        <f t="shared" ref="W28:W33" si="4">IF(F28,SUM(I28:U28)-H28,"")</f>
        <v>0</v>
      </c>
    </row>
    <row r="29" spans="1:23" x14ac:dyDescent="0.25">
      <c r="B29" t="s">
        <v>20</v>
      </c>
      <c r="C29" s="27"/>
      <c r="D29" s="27"/>
      <c r="E29" s="28"/>
      <c r="F29" s="4">
        <v>50000</v>
      </c>
      <c r="G29" s="50">
        <v>20000</v>
      </c>
      <c r="H29" s="34">
        <f t="shared" si="3"/>
        <v>30000</v>
      </c>
      <c r="I29" s="69">
        <v>750</v>
      </c>
      <c r="J29" s="69">
        <v>750</v>
      </c>
      <c r="K29" s="69">
        <v>750</v>
      </c>
      <c r="L29" s="69">
        <v>750</v>
      </c>
      <c r="M29" s="69">
        <v>750</v>
      </c>
      <c r="N29" s="69">
        <v>750</v>
      </c>
      <c r="O29" s="69">
        <v>750</v>
      </c>
      <c r="P29" s="69">
        <v>750</v>
      </c>
      <c r="Q29" s="69">
        <v>750</v>
      </c>
      <c r="R29" s="69">
        <v>750</v>
      </c>
      <c r="S29" s="69">
        <v>750</v>
      </c>
      <c r="T29" s="70">
        <v>750</v>
      </c>
      <c r="U29" s="71">
        <v>21000</v>
      </c>
      <c r="V29" s="18"/>
      <c r="W29" s="41">
        <f t="shared" si="4"/>
        <v>0</v>
      </c>
    </row>
    <row r="30" spans="1:23" x14ac:dyDescent="0.25">
      <c r="B30" t="s">
        <v>5</v>
      </c>
      <c r="C30" s="27"/>
      <c r="D30" s="27"/>
      <c r="E30" s="28"/>
      <c r="F30" s="4">
        <v>321729</v>
      </c>
      <c r="G30" s="50">
        <v>0</v>
      </c>
      <c r="H30" s="34">
        <f t="shared" si="3"/>
        <v>321729</v>
      </c>
      <c r="I30" s="69">
        <v>603.04</v>
      </c>
      <c r="J30" s="69">
        <v>345.68474545454609</v>
      </c>
      <c r="K30" s="69">
        <v>0</v>
      </c>
      <c r="L30" s="69">
        <v>0</v>
      </c>
      <c r="M30" s="69">
        <v>378.35180554545485</v>
      </c>
      <c r="N30" s="69">
        <v>2744.4481100277276</v>
      </c>
      <c r="O30" s="69">
        <v>1497.3748960324119</v>
      </c>
      <c r="P30" s="69">
        <v>3869.066315967119</v>
      </c>
      <c r="Q30" s="69">
        <v>6252.6161930014978</v>
      </c>
      <c r="R30" s="69">
        <v>9148.0838194210501</v>
      </c>
      <c r="S30" s="69">
        <v>12058.028783972701</v>
      </c>
      <c r="T30" s="70">
        <v>23040</v>
      </c>
      <c r="U30" s="71">
        <v>261792</v>
      </c>
      <c r="V30" s="18"/>
      <c r="W30" s="41">
        <f t="shared" si="4"/>
        <v>-0.3053305774810724</v>
      </c>
    </row>
    <row r="31" spans="1:23" x14ac:dyDescent="0.25">
      <c r="B31" s="1" t="s">
        <v>14</v>
      </c>
      <c r="C31" s="27"/>
      <c r="D31" s="27"/>
      <c r="E31" s="28"/>
      <c r="F31" s="4">
        <v>563858</v>
      </c>
      <c r="G31" s="50">
        <v>200000</v>
      </c>
      <c r="H31" s="34">
        <f t="shared" si="3"/>
        <v>363858</v>
      </c>
      <c r="I31" s="69">
        <v>10000</v>
      </c>
      <c r="J31" s="69">
        <v>10000</v>
      </c>
      <c r="K31" s="69">
        <v>10000</v>
      </c>
      <c r="L31" s="69">
        <v>10000</v>
      </c>
      <c r="M31" s="69">
        <v>10000</v>
      </c>
      <c r="N31" s="69">
        <v>10000</v>
      </c>
      <c r="O31" s="69">
        <v>10000</v>
      </c>
      <c r="P31" s="69">
        <v>10000</v>
      </c>
      <c r="Q31" s="69">
        <v>10000</v>
      </c>
      <c r="R31" s="69">
        <v>10000</v>
      </c>
      <c r="S31" s="69">
        <v>10000</v>
      </c>
      <c r="T31" s="70">
        <v>10000</v>
      </c>
      <c r="U31" s="71">
        <v>243858</v>
      </c>
      <c r="V31" s="18"/>
      <c r="W31" s="41">
        <f t="shared" si="4"/>
        <v>0</v>
      </c>
    </row>
    <row r="32" spans="1:23" x14ac:dyDescent="0.25">
      <c r="B32" s="1" t="s">
        <v>21</v>
      </c>
      <c r="C32" s="27"/>
      <c r="D32" s="27"/>
      <c r="E32" s="28"/>
      <c r="F32" s="4">
        <v>100000</v>
      </c>
      <c r="G32" s="50">
        <v>100000</v>
      </c>
      <c r="H32" s="34">
        <f t="shared" si="3"/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>
        <f t="shared" si="4"/>
        <v>0</v>
      </c>
    </row>
    <row r="33" spans="1:23" x14ac:dyDescent="0.25">
      <c r="B33" t="s">
        <v>25</v>
      </c>
      <c r="C33" s="27"/>
      <c r="D33" s="27"/>
      <c r="E33" s="28"/>
      <c r="F33" s="4">
        <v>3510000</v>
      </c>
      <c r="G33" s="50"/>
      <c r="H33" s="34">
        <f t="shared" si="3"/>
        <v>3510000</v>
      </c>
      <c r="I33" s="69">
        <v>319090.90909090912</v>
      </c>
      <c r="J33" s="69">
        <v>319090.90909090912</v>
      </c>
      <c r="K33" s="69">
        <v>319090.90909090912</v>
      </c>
      <c r="L33" s="69">
        <v>319090.90909090912</v>
      </c>
      <c r="M33" s="69">
        <v>319090.90909090912</v>
      </c>
      <c r="N33" s="69">
        <v>319090.90909090912</v>
      </c>
      <c r="O33" s="69">
        <v>319090.90909090912</v>
      </c>
      <c r="P33" s="69">
        <v>319090.90909090912</v>
      </c>
      <c r="Q33" s="69">
        <v>319090.90909090912</v>
      </c>
      <c r="R33" s="69">
        <v>319090.90909090912</v>
      </c>
      <c r="S33" s="69">
        <v>319090.90909090912</v>
      </c>
      <c r="T33" s="70">
        <v>0</v>
      </c>
      <c r="U33" s="71"/>
      <c r="V33" s="18"/>
      <c r="W33" s="41">
        <f t="shared" si="4"/>
        <v>4.6566128730773926E-10</v>
      </c>
    </row>
    <row r="34" spans="1:23" x14ac:dyDescent="0.25">
      <c r="B34" t="s">
        <v>27</v>
      </c>
      <c r="C34" s="29"/>
      <c r="D34" s="29"/>
      <c r="E34" s="30"/>
      <c r="F34" s="4">
        <v>1530500</v>
      </c>
      <c r="G34" s="48"/>
      <c r="H34" s="34">
        <f t="shared" si="3"/>
        <v>1530500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>
        <v>1530500</v>
      </c>
      <c r="U34" s="71"/>
      <c r="V34" s="18"/>
      <c r="W34" s="41">
        <f>IF(F34,SUM(I34:U34)-H34,"")</f>
        <v>0</v>
      </c>
    </row>
    <row r="35" spans="1:23" ht="12.8" customHeight="1" x14ac:dyDescent="0.25">
      <c r="B35" t="s">
        <v>26</v>
      </c>
      <c r="C35" s="29"/>
      <c r="D35" s="29"/>
      <c r="E35" s="30"/>
      <c r="F35" s="4">
        <v>840000</v>
      </c>
      <c r="G35" s="48"/>
      <c r="H35" s="34">
        <f t="shared" si="3"/>
        <v>840000</v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>
        <v>51000</v>
      </c>
      <c r="U35" s="34">
        <v>789000</v>
      </c>
      <c r="V35" s="18"/>
      <c r="W35" s="41">
        <f>IF(F35,SUM(K35:U35)-H35,"")</f>
        <v>0</v>
      </c>
    </row>
    <row r="36" spans="1:23" x14ac:dyDescent="0.25">
      <c r="B36" t="s">
        <v>22</v>
      </c>
      <c r="C36" s="29"/>
      <c r="D36" s="29"/>
      <c r="E36" s="30"/>
      <c r="F36" s="4">
        <v>1245561</v>
      </c>
      <c r="G36" s="48"/>
      <c r="H36" s="34">
        <f t="shared" si="3"/>
        <v>1245561</v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>
        <v>1245561</v>
      </c>
      <c r="V36" s="18"/>
      <c r="W36" s="41">
        <f>IF(F36,SUM(K36:U36)-H36,"")</f>
        <v>0</v>
      </c>
    </row>
    <row r="37" spans="1:23" x14ac:dyDescent="0.25">
      <c r="B37" t="s">
        <v>23</v>
      </c>
      <c r="C37" s="29"/>
      <c r="D37" s="29"/>
      <c r="E37" s="30"/>
      <c r="F37" s="4">
        <v>1789429</v>
      </c>
      <c r="G37" s="51"/>
      <c r="H37" s="34">
        <f t="shared" si="3"/>
        <v>1789429</v>
      </c>
      <c r="I37" s="72"/>
      <c r="J37" s="72"/>
      <c r="K37" s="51">
        <v>135000</v>
      </c>
      <c r="L37" s="51">
        <v>135000</v>
      </c>
      <c r="M37" s="51">
        <v>135000</v>
      </c>
      <c r="N37" s="51">
        <v>135000</v>
      </c>
      <c r="O37" s="51">
        <v>135000</v>
      </c>
      <c r="P37" s="51">
        <v>135000</v>
      </c>
      <c r="Q37" s="72">
        <v>135000</v>
      </c>
      <c r="R37" s="72">
        <v>135000</v>
      </c>
      <c r="S37" s="72"/>
      <c r="T37" s="72">
        <v>309294</v>
      </c>
      <c r="U37" s="71">
        <v>400135</v>
      </c>
      <c r="V37" s="18"/>
      <c r="W37" s="41">
        <f>IF(F37,SUM(K37:U37)-H37,"")</f>
        <v>0</v>
      </c>
    </row>
    <row r="38" spans="1:23" ht="13.45" thickBot="1" x14ac:dyDescent="0.3">
      <c r="B38" t="s">
        <v>24</v>
      </c>
      <c r="C38" s="29"/>
      <c r="D38" s="29"/>
      <c r="E38" s="30"/>
      <c r="F38" s="4">
        <v>301585</v>
      </c>
      <c r="G38" s="52"/>
      <c r="H38" s="37">
        <f t="shared" si="3"/>
        <v>301585</v>
      </c>
      <c r="I38" s="72"/>
      <c r="J38" s="72"/>
      <c r="K38" s="51"/>
      <c r="L38" s="51"/>
      <c r="M38" s="51"/>
      <c r="N38" s="51"/>
      <c r="O38" s="51"/>
      <c r="P38" s="51"/>
      <c r="Q38" s="72">
        <v>100000</v>
      </c>
      <c r="R38" s="72">
        <v>100000</v>
      </c>
      <c r="S38" s="72"/>
      <c r="T38" s="72"/>
      <c r="U38" s="71">
        <v>101585</v>
      </c>
      <c r="V38" s="18"/>
      <c r="W38" s="42">
        <f>IF(F38,SUM(K38:U38)-H38,"")</f>
        <v>0</v>
      </c>
    </row>
    <row r="39" spans="1:23" ht="14" thickTop="1" thickBot="1" x14ac:dyDescent="0.3">
      <c r="A39" s="13" t="s">
        <v>6</v>
      </c>
      <c r="F39" s="93">
        <f t="shared" ref="F39:T39" si="5">SUM(F27:F38)</f>
        <v>11000000</v>
      </c>
      <c r="G39" s="94">
        <f t="shared" si="5"/>
        <v>727017</v>
      </c>
      <c r="H39" s="93">
        <f t="shared" si="5"/>
        <v>10272983</v>
      </c>
      <c r="I39" s="95">
        <f>SUM(I27:I38)</f>
        <v>338443.9490909091</v>
      </c>
      <c r="J39" s="94">
        <f>SUM(J27:J38)</f>
        <v>338186.59383636364</v>
      </c>
      <c r="K39" s="96">
        <f t="shared" si="5"/>
        <v>472840.90909090912</v>
      </c>
      <c r="L39" s="94">
        <f t="shared" si="5"/>
        <v>472840.90909090912</v>
      </c>
      <c r="M39" s="94">
        <f t="shared" si="5"/>
        <v>473219.26089645457</v>
      </c>
      <c r="N39" s="94">
        <f t="shared" si="5"/>
        <v>475585.35720093682</v>
      </c>
      <c r="O39" s="94">
        <f t="shared" si="5"/>
        <v>474338.2839869415</v>
      </c>
      <c r="P39" s="94">
        <f t="shared" si="5"/>
        <v>476709.97540687624</v>
      </c>
      <c r="Q39" s="94">
        <f t="shared" si="5"/>
        <v>579093.52528391057</v>
      </c>
      <c r="R39" s="94">
        <f t="shared" si="5"/>
        <v>581988.99291033018</v>
      </c>
      <c r="S39" s="94">
        <f t="shared" si="5"/>
        <v>349898.93787488184</v>
      </c>
      <c r="T39" s="94">
        <f t="shared" si="5"/>
        <v>1932584</v>
      </c>
      <c r="U39" s="93">
        <f>SUM(U27:U38)</f>
        <v>3307252</v>
      </c>
      <c r="V39" s="21"/>
      <c r="W39" s="44">
        <f>IF(F39,SUM(I39:U39)-H39,"")</f>
        <v>-0.30533057823777199</v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-120608</v>
      </c>
      <c r="I41" s="53">
        <f t="shared" ref="I41:U41" si="6">I23-I39</f>
        <v>51471.050909090904</v>
      </c>
      <c r="J41" s="53">
        <f t="shared" si="6"/>
        <v>161813.40616363636</v>
      </c>
      <c r="K41" s="53">
        <f t="shared" si="6"/>
        <v>304494.09090909088</v>
      </c>
      <c r="L41" s="53">
        <f t="shared" si="6"/>
        <v>-472840.90909090912</v>
      </c>
      <c r="M41" s="53">
        <f t="shared" si="6"/>
        <v>-473219.26089645457</v>
      </c>
      <c r="N41" s="53">
        <f t="shared" si="6"/>
        <v>249414.64279906318</v>
      </c>
      <c r="O41" s="53">
        <f t="shared" si="6"/>
        <v>-474338.2839869415</v>
      </c>
      <c r="P41" s="53">
        <f t="shared" si="6"/>
        <v>-476709.97540687624</v>
      </c>
      <c r="Q41" s="53">
        <f t="shared" si="6"/>
        <v>-579093.52528391057</v>
      </c>
      <c r="R41" s="53">
        <f t="shared" si="6"/>
        <v>-581988.99291033018</v>
      </c>
      <c r="S41" s="53">
        <f t="shared" si="6"/>
        <v>-297815.60454154853</v>
      </c>
      <c r="T41" s="53">
        <f t="shared" si="6"/>
        <v>4928792</v>
      </c>
      <c r="U41" s="53">
        <f t="shared" si="6"/>
        <v>-2219370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9"/>
      <c r="K43" s="59"/>
      <c r="L43" s="104" t="s">
        <v>57</v>
      </c>
      <c r="M43" s="104"/>
      <c r="N43" s="104"/>
      <c r="O43" s="104"/>
      <c r="P43" s="59"/>
      <c r="Q43" s="59"/>
      <c r="R43" s="59"/>
      <c r="S43" s="59"/>
      <c r="T43" s="59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97" t="s">
        <v>31</v>
      </c>
      <c r="J44" s="91" t="s">
        <v>32</v>
      </c>
      <c r="K44" s="91" t="s">
        <v>33</v>
      </c>
      <c r="L44" s="91" t="s">
        <v>34</v>
      </c>
      <c r="M44" s="91" t="s">
        <v>35</v>
      </c>
      <c r="N44" s="91" t="s">
        <v>36</v>
      </c>
      <c r="O44" s="91" t="s">
        <v>37</v>
      </c>
      <c r="P44" s="91" t="s">
        <v>38</v>
      </c>
      <c r="Q44" s="91" t="s">
        <v>39</v>
      </c>
      <c r="R44" s="91" t="s">
        <v>40</v>
      </c>
      <c r="S44" s="91" t="s">
        <v>41</v>
      </c>
      <c r="T44" s="91" t="s">
        <v>50</v>
      </c>
      <c r="U44" s="9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606409</v>
      </c>
      <c r="I45" s="75">
        <f>+I23+G23</f>
        <v>996324</v>
      </c>
      <c r="J45" s="76">
        <f t="shared" ref="J45:U45" si="7">+J23+I45</f>
        <v>1496324</v>
      </c>
      <c r="K45" s="76">
        <f t="shared" si="7"/>
        <v>2273659</v>
      </c>
      <c r="L45" s="76">
        <f t="shared" si="7"/>
        <v>2273659</v>
      </c>
      <c r="M45" s="76">
        <f t="shared" si="7"/>
        <v>2273659</v>
      </c>
      <c r="N45" s="76">
        <f t="shared" si="7"/>
        <v>2998659</v>
      </c>
      <c r="O45" s="76">
        <f t="shared" si="7"/>
        <v>2998659</v>
      </c>
      <c r="P45" s="76">
        <f t="shared" si="7"/>
        <v>2998659</v>
      </c>
      <c r="Q45" s="76">
        <f t="shared" si="7"/>
        <v>2998659</v>
      </c>
      <c r="R45" s="76">
        <f t="shared" si="7"/>
        <v>2998659</v>
      </c>
      <c r="S45" s="76">
        <f t="shared" si="7"/>
        <v>3050742.3333333335</v>
      </c>
      <c r="T45" s="76">
        <f t="shared" si="7"/>
        <v>9912118.333333334</v>
      </c>
      <c r="U45" s="77">
        <f t="shared" si="7"/>
        <v>11000000.333333334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727017</v>
      </c>
      <c r="I46" s="78">
        <f>+I39+G39</f>
        <v>1065460.9490909092</v>
      </c>
      <c r="J46" s="79">
        <f t="shared" ref="J46:U46" si="8">+J39+I46</f>
        <v>1403647.5429272729</v>
      </c>
      <c r="K46" s="79">
        <f t="shared" si="8"/>
        <v>1876488.452018182</v>
      </c>
      <c r="L46" s="79">
        <f t="shared" si="8"/>
        <v>2349329.361109091</v>
      </c>
      <c r="M46" s="79">
        <f t="shared" si="8"/>
        <v>2822548.6220055455</v>
      </c>
      <c r="N46" s="79">
        <f t="shared" si="8"/>
        <v>3298133.9792064824</v>
      </c>
      <c r="O46" s="79">
        <f t="shared" si="8"/>
        <v>3772472.2631934239</v>
      </c>
      <c r="P46" s="79">
        <f t="shared" si="8"/>
        <v>4249182.2386002997</v>
      </c>
      <c r="Q46" s="79">
        <f t="shared" si="8"/>
        <v>4828275.76388421</v>
      </c>
      <c r="R46" s="79">
        <f t="shared" si="8"/>
        <v>5410264.7567945402</v>
      </c>
      <c r="S46" s="79">
        <f t="shared" si="8"/>
        <v>5760163.6946694218</v>
      </c>
      <c r="T46" s="79">
        <f t="shared" si="8"/>
        <v>7692747.6946694218</v>
      </c>
      <c r="U46" s="80">
        <f t="shared" si="8"/>
        <v>10999999.694669422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-120608</v>
      </c>
      <c r="I48" s="53">
        <f>I45-I46</f>
        <v>-69136.949090909213</v>
      </c>
      <c r="J48" s="53">
        <f>J45-J46</f>
        <v>92676.457072727149</v>
      </c>
      <c r="K48" s="53">
        <f>K45-K46</f>
        <v>397170.54798181797</v>
      </c>
      <c r="L48" s="53">
        <f>L45-L46</f>
        <v>-75670.361109090969</v>
      </c>
      <c r="M48" s="53">
        <f t="shared" ref="M48:U48" si="9">M45-M46</f>
        <v>-548889.62200554553</v>
      </c>
      <c r="N48" s="53">
        <f t="shared" si="9"/>
        <v>-299474.97920648241</v>
      </c>
      <c r="O48" s="53">
        <f t="shared" si="9"/>
        <v>-773813.26319342386</v>
      </c>
      <c r="P48" s="53">
        <f t="shared" si="9"/>
        <v>-1250523.2386002997</v>
      </c>
      <c r="Q48" s="53">
        <f t="shared" si="9"/>
        <v>-1829616.76388421</v>
      </c>
      <c r="R48" s="53">
        <f t="shared" si="9"/>
        <v>-2411605.7567945402</v>
      </c>
      <c r="S48" s="53">
        <f t="shared" si="9"/>
        <v>-2709421.3613360883</v>
      </c>
      <c r="T48" s="53">
        <f t="shared" si="9"/>
        <v>2219370.6386639122</v>
      </c>
      <c r="U48" s="53">
        <f t="shared" si="9"/>
        <v>0.63866391219198704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69136.949090909213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75670.361109090969</v>
      </c>
      <c r="M50" s="82">
        <f t="shared" si="10"/>
        <v>548889.62200554553</v>
      </c>
      <c r="N50" s="82">
        <f t="shared" si="10"/>
        <v>299474.97920648241</v>
      </c>
      <c r="O50" s="82">
        <f t="shared" si="10"/>
        <v>773813.26319342386</v>
      </c>
      <c r="P50" s="82">
        <f t="shared" si="10"/>
        <v>1250523.2386002997</v>
      </c>
      <c r="Q50" s="82">
        <f>IF(Q46&gt;Q45,Q46-Q45,0)</f>
        <v>1829616.76388421</v>
      </c>
      <c r="R50" s="82">
        <f>IF(R46&gt;R45,R46-R45,0)</f>
        <v>2411605.7567945402</v>
      </c>
      <c r="S50" s="82">
        <f>IF(S46&gt;S45,S46-S45,0)</f>
        <v>2709421.3613360883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98" t="s">
        <v>60</v>
      </c>
      <c r="H51" s="38">
        <f>SUM(K51:U51)</f>
        <v>65993.43564086454</v>
      </c>
      <c r="I51" s="78">
        <f t="shared" ref="I51:U51" si="11">+I50*$E51/12</f>
        <v>460.91299393939477</v>
      </c>
      <c r="J51" s="79">
        <f t="shared" si="11"/>
        <v>0</v>
      </c>
      <c r="K51" s="85">
        <f t="shared" si="11"/>
        <v>0</v>
      </c>
      <c r="L51" s="79">
        <f t="shared" si="11"/>
        <v>504.46907406060649</v>
      </c>
      <c r="M51" s="79">
        <f t="shared" si="11"/>
        <v>3659.2641467036369</v>
      </c>
      <c r="N51" s="79">
        <f t="shared" si="11"/>
        <v>1996.4998613765495</v>
      </c>
      <c r="O51" s="79">
        <f t="shared" si="11"/>
        <v>5158.7550879561595</v>
      </c>
      <c r="P51" s="79">
        <f t="shared" si="11"/>
        <v>8336.8215906686655</v>
      </c>
      <c r="Q51" s="79">
        <f>+Q50*$E51/12</f>
        <v>12197.4450925614</v>
      </c>
      <c r="R51" s="79">
        <f>+R50*$E51/12</f>
        <v>16077.3717119636</v>
      </c>
      <c r="S51" s="79">
        <f>+S50*$E51/12</f>
        <v>18062.809075573921</v>
      </c>
      <c r="T51" s="79">
        <f>+T50*$E51/12</f>
        <v>0</v>
      </c>
      <c r="U51" s="80">
        <f t="shared" si="11"/>
        <v>0</v>
      </c>
    </row>
  </sheetData>
  <sheetProtection password="8FF2" sheet="1" objects="1" scenarios="1"/>
  <mergeCells count="23">
    <mergeCell ref="L43:O43"/>
    <mergeCell ref="B22:E22"/>
    <mergeCell ref="F25:H25"/>
    <mergeCell ref="L25:O25"/>
    <mergeCell ref="B27:E27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9:E9"/>
    <mergeCell ref="B3:F3"/>
    <mergeCell ref="F5:H5"/>
    <mergeCell ref="L5:O5"/>
    <mergeCell ref="B7:E7"/>
    <mergeCell ref="B8:E8"/>
  </mergeCells>
  <pageMargins left="0.5" right="0.5" top="1" bottom="1" header="0.5" footer="0.5"/>
  <pageSetup scale="62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F3B8DD6992F4B9C1DE9DD96E4486F" ma:contentTypeVersion="1" ma:contentTypeDescription="Create a new document." ma:contentTypeScope="" ma:versionID="b2f71d6be11faa8bbe127b17c2e4da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AE8B5-34D4-4E0B-8A10-6DB091E4659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4AFD88-DE46-4E47-8B90-F0EF24431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849B78-4225-4C1E-AB28-4DAA1C733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Company>D &amp; L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Host</dc:creator>
  <cp:lastModifiedBy>wharbeson</cp:lastModifiedBy>
  <cp:lastPrinted>2016-04-14T19:08:59Z</cp:lastPrinted>
  <dcterms:created xsi:type="dcterms:W3CDTF">1997-03-19T13:23:53Z</dcterms:created>
  <dcterms:modified xsi:type="dcterms:W3CDTF">2016-04-15T11:18:18Z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0x010100420F3B8DD6992F4B9C1DE9DD96E4486F</vt:lpwstr>
  </property>
  <property fmtid="{D5CDD505-2E9C-101B-9397-08002B2CF9AE}" pid="9" name="Order">
    <vt:r8>1600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ReviewingToolsShownOnce">
    <vt:lpwstr/>
  </property>
  <property fmtid="{D5CDD505-2E9C-101B-9397-08002B2CF9AE}" pid="16" name="_AuthorEmailDisplayName">
    <vt:lpwstr>Yeager, Wendy</vt:lpwstr>
  </property>
  <property fmtid="{D5CDD505-2E9C-101B-9397-08002B2CF9AE}" pid="17" name="_AdHocReviewCycleID">
    <vt:i4>-1766767579</vt:i4>
  </property>
  <property fmtid="{D5CDD505-2E9C-101B-9397-08002B2CF9AE}" pid="18" name="_EmailSubject">
    <vt:lpwstr>Business Plan</vt:lpwstr>
  </property>
  <property fmtid="{D5CDD505-2E9C-101B-9397-08002B2CF9AE}" pid="19" name="_AuthorEmail">
    <vt:lpwstr>wyeager@pa.gov</vt:lpwstr>
  </property>
</Properties>
</file>